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9320" windowHeight="10695"/>
  </bookViews>
  <sheets>
    <sheet name="バス時刻" sheetId="2" r:id="rId1"/>
  </sheets>
  <calcPr calcId="125725"/>
</workbook>
</file>

<file path=xl/calcChain.xml><?xml version="1.0" encoding="utf-8"?>
<calcChain xmlns="http://schemas.openxmlformats.org/spreadsheetml/2006/main">
  <c r="S12" i="2"/>
  <c r="R20" s="1"/>
  <c r="Q12"/>
  <c r="P21" s="1"/>
  <c r="Q21" s="1"/>
  <c r="O10"/>
  <c r="O11" s="1"/>
  <c r="N9"/>
  <c r="R13" l="1"/>
  <c r="R15"/>
  <c r="R17"/>
  <c r="R19"/>
  <c r="R21"/>
  <c r="R14"/>
  <c r="R16"/>
  <c r="R18"/>
  <c r="P14"/>
  <c r="Q14" s="1"/>
  <c r="P16"/>
  <c r="Q16" s="1"/>
  <c r="P18"/>
  <c r="Q18" s="1"/>
  <c r="P20"/>
  <c r="Q20" s="1"/>
  <c r="P13"/>
  <c r="P15"/>
  <c r="Q15" s="1"/>
  <c r="P17"/>
  <c r="Q17" s="1"/>
  <c r="P19"/>
  <c r="Q19" s="1"/>
  <c r="O16"/>
  <c r="S16" s="1"/>
  <c r="O15"/>
  <c r="S15" s="1"/>
  <c r="O18"/>
  <c r="S18" s="1"/>
  <c r="O21"/>
  <c r="S21" s="1"/>
  <c r="O17"/>
  <c r="S17" s="1"/>
  <c r="O20"/>
  <c r="S20" s="1"/>
  <c r="O19"/>
  <c r="S19" s="1"/>
  <c r="O14"/>
  <c r="S14" s="1"/>
  <c r="Q22" l="1"/>
  <c r="S22"/>
  <c r="O22"/>
  <c r="H30" s="1"/>
  <c r="K30" l="1"/>
</calcChain>
</file>

<file path=xl/sharedStrings.xml><?xml version="1.0" encoding="utf-8"?>
<sst xmlns="http://schemas.openxmlformats.org/spreadsheetml/2006/main" count="93" uniqueCount="52">
  <si>
    <t>高松</t>
  </si>
  <si>
    <t>葉山温泉</t>
  </si>
  <si>
    <t>★</t>
  </si>
  <si>
    <t>かみのやま</t>
  </si>
  <si>
    <t>温泉</t>
  </si>
  <si>
    <t>駅前</t>
  </si>
  <si>
    <t>山形</t>
  </si>
  <si>
    <t>県庁前</t>
  </si>
  <si>
    <t>広瀬通</t>
  </si>
  <si>
    <t>一番町</t>
  </si>
  <si>
    <t>▲</t>
  </si>
  <si>
    <t>仙台</t>
  </si>
  <si>
    <t>宮城県庁</t>
  </si>
  <si>
    <t>市役所前</t>
  </si>
  <si>
    <t>山</t>
  </si>
  <si>
    <t>宮</t>
  </si>
  <si>
    <t>平成22年4月1日改正</t>
  </si>
  <si>
    <r>
      <t>[上山から仙台へ]</t>
    </r>
    <r>
      <rPr>
        <sz val="11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>★印…乗車のみ　▲印…降車のみ</t>
    </r>
  </si>
  <si>
    <r>
      <t>★</t>
    </r>
    <r>
      <rPr>
        <sz val="11"/>
        <rFont val="ＭＳ Ｐゴシック"/>
        <family val="3"/>
        <charset val="128"/>
      </rPr>
      <t xml:space="preserve"> </t>
    </r>
  </si>
  <si>
    <t>リナワールド</t>
  </si>
  <si>
    <t>前</t>
  </si>
  <si>
    <t>芸術工科</t>
  </si>
  <si>
    <t>大学前</t>
  </si>
  <si>
    <r>
      <t>▲</t>
    </r>
    <r>
      <rPr>
        <sz val="11"/>
        <rFont val="ＭＳ Ｐゴシック"/>
        <family val="3"/>
        <charset val="128"/>
      </rPr>
      <t xml:space="preserve"> </t>
    </r>
  </si>
  <si>
    <t>（運賃）</t>
  </si>
  <si>
    <t>（仙台まで）1,100円</t>
  </si>
  <si>
    <t>（仙台まで）900円</t>
  </si>
  <si>
    <t>---</t>
  </si>
  <si>
    <t>山：山交バス便　宮：宮城交通便</t>
  </si>
  <si>
    <t>▲：土日祝運休</t>
  </si>
  <si>
    <t>出発時刻</t>
    <rPh sb="0" eb="2">
      <t>シュッパツ</t>
    </rPh>
    <rPh sb="2" eb="4">
      <t>ジコク</t>
    </rPh>
    <phoneticPr fontId="2"/>
  </si>
  <si>
    <t>上山高松葉山温泉から仙台、宮城県庁市役所前への高速バスの時刻表を基に作成してます。</t>
    <rPh sb="0" eb="2">
      <t>カミノヤマ</t>
    </rPh>
    <rPh sb="2" eb="4">
      <t>タカマツ</t>
    </rPh>
    <rPh sb="4" eb="5">
      <t>ハ</t>
    </rPh>
    <rPh sb="5" eb="6">
      <t>ヤマ</t>
    </rPh>
    <rPh sb="6" eb="8">
      <t>オンセン</t>
    </rPh>
    <rPh sb="10" eb="12">
      <t>センダイ</t>
    </rPh>
    <rPh sb="13" eb="15">
      <t>ミヤギ</t>
    </rPh>
    <rPh sb="15" eb="17">
      <t>ケンチョウ</t>
    </rPh>
    <rPh sb="17" eb="20">
      <t>シヤクショ</t>
    </rPh>
    <rPh sb="20" eb="21">
      <t>マエ</t>
    </rPh>
    <rPh sb="23" eb="25">
      <t>コウソク</t>
    </rPh>
    <rPh sb="28" eb="30">
      <t>ジコク</t>
    </rPh>
    <rPh sb="30" eb="31">
      <t>ヒョウ</t>
    </rPh>
    <rPh sb="32" eb="33">
      <t>モト</t>
    </rPh>
    <rPh sb="34" eb="36">
      <t>サクセイ</t>
    </rPh>
    <phoneticPr fontId="2"/>
  </si>
  <si>
    <t>かみのやま駅前</t>
    <rPh sb="5" eb="7">
      <t>エキマエ</t>
    </rPh>
    <phoneticPr fontId="2"/>
  </si>
  <si>
    <t>仙台駅前</t>
    <rPh sb="0" eb="2">
      <t>センダイ</t>
    </rPh>
    <rPh sb="2" eb="4">
      <t>エキマエ</t>
    </rPh>
    <phoneticPr fontId="2"/>
  </si>
  <si>
    <t>土、日か否か</t>
    <rPh sb="0" eb="1">
      <t>ド</t>
    </rPh>
    <rPh sb="2" eb="3">
      <t>ニチ</t>
    </rPh>
    <rPh sb="4" eb="5">
      <t>イナ</t>
    </rPh>
    <phoneticPr fontId="2"/>
  </si>
  <si>
    <t>かみのやま温泉</t>
    <rPh sb="5" eb="7">
      <t>オンセン</t>
    </rPh>
    <phoneticPr fontId="2"/>
  </si>
  <si>
    <t>芸術工科大学前</t>
    <rPh sb="0" eb="2">
      <t>ゲイジュツ</t>
    </rPh>
    <rPh sb="2" eb="5">
      <t>コウカダイ</t>
    </rPh>
    <rPh sb="5" eb="6">
      <t>ガク</t>
    </rPh>
    <rPh sb="6" eb="7">
      <t>マエ</t>
    </rPh>
    <phoneticPr fontId="2"/>
  </si>
  <si>
    <t>山形県庁前</t>
    <rPh sb="0" eb="4">
      <t>ヤマガタケンチョウ</t>
    </rPh>
    <rPh sb="4" eb="5">
      <t>マエ</t>
    </rPh>
    <phoneticPr fontId="2"/>
  </si>
  <si>
    <t>広瀬通り一番町</t>
    <rPh sb="0" eb="2">
      <t>ヒロセ</t>
    </rPh>
    <rPh sb="2" eb="3">
      <t>ドオ</t>
    </rPh>
    <rPh sb="4" eb="6">
      <t>イチバン</t>
    </rPh>
    <rPh sb="6" eb="7">
      <t>チョウ</t>
    </rPh>
    <phoneticPr fontId="2"/>
  </si>
  <si>
    <t>宮城県庁市役所前</t>
    <rPh sb="0" eb="4">
      <t>ミヤギケンチョウ</t>
    </rPh>
    <rPh sb="4" eb="7">
      <t>シヤクショ</t>
    </rPh>
    <rPh sb="7" eb="8">
      <t>マエ</t>
    </rPh>
    <phoneticPr fontId="2"/>
  </si>
  <si>
    <t>高松葉山温泉</t>
    <rPh sb="0" eb="2">
      <t>タカマツ</t>
    </rPh>
    <rPh sb="2" eb="4">
      <t>ハヤマ</t>
    </rPh>
    <rPh sb="4" eb="6">
      <t>オンセン</t>
    </rPh>
    <phoneticPr fontId="2"/>
  </si>
  <si>
    <t>（例、1/1と入力）</t>
    <rPh sb="1" eb="2">
      <t>レイ</t>
    </rPh>
    <rPh sb="7" eb="9">
      <t>ニュウリョク</t>
    </rPh>
    <phoneticPr fontId="2"/>
  </si>
  <si>
    <t>乗車日は何日か入力</t>
    <rPh sb="0" eb="2">
      <t>ジョウシャ</t>
    </rPh>
    <rPh sb="2" eb="3">
      <t>ヒ</t>
    </rPh>
    <rPh sb="4" eb="6">
      <t>ナンニチ</t>
    </rPh>
    <rPh sb="7" eb="9">
      <t>ニュウリョク</t>
    </rPh>
    <phoneticPr fontId="2"/>
  </si>
  <si>
    <r>
      <t>土曜、日曜日の運休に対応。（祝日運休は</t>
    </r>
    <r>
      <rPr>
        <b/>
        <sz val="11"/>
        <color rgb="FFFF0000"/>
        <rFont val="ＭＳ Ｐゴシック"/>
        <family val="3"/>
        <charset val="128"/>
      </rPr>
      <t>非対応</t>
    </r>
    <r>
      <rPr>
        <sz val="11"/>
        <rFont val="ＭＳ Ｐゴシック"/>
        <family val="3"/>
        <charset val="128"/>
      </rPr>
      <t>）</t>
    </r>
    <rPh sb="0" eb="2">
      <t>ドヨウ</t>
    </rPh>
    <rPh sb="3" eb="6">
      <t>ニチヨウビ</t>
    </rPh>
    <rPh sb="7" eb="9">
      <t>ウンキュウ</t>
    </rPh>
    <rPh sb="10" eb="12">
      <t>タイオウ</t>
    </rPh>
    <rPh sb="14" eb="16">
      <t>シュクジツ</t>
    </rPh>
    <rPh sb="16" eb="18">
      <t>ウンキュウ</t>
    </rPh>
    <rPh sb="19" eb="20">
      <t>ヒ</t>
    </rPh>
    <rPh sb="20" eb="22">
      <t>タイオウ</t>
    </rPh>
    <phoneticPr fontId="2"/>
  </si>
  <si>
    <t>出発時刻を入れれば一番早く乗車できるバス時刻を表示します（上山高松葉山温泉から宮城県庁市役所前まで）</t>
    <rPh sb="0" eb="2">
      <t>シュッパツ</t>
    </rPh>
    <rPh sb="2" eb="4">
      <t>ジコク</t>
    </rPh>
    <rPh sb="5" eb="6">
      <t>イ</t>
    </rPh>
    <rPh sb="9" eb="11">
      <t>イチバン</t>
    </rPh>
    <rPh sb="11" eb="12">
      <t>ハヤ</t>
    </rPh>
    <rPh sb="13" eb="15">
      <t>ジョウシャ</t>
    </rPh>
    <rPh sb="20" eb="22">
      <t>ジコク</t>
    </rPh>
    <rPh sb="23" eb="25">
      <t>ヒョウジ</t>
    </rPh>
    <rPh sb="29" eb="31">
      <t>カミノヤマ</t>
    </rPh>
    <rPh sb="31" eb="33">
      <t>タカマツ</t>
    </rPh>
    <rPh sb="33" eb="35">
      <t>ハヤマ</t>
    </rPh>
    <rPh sb="35" eb="37">
      <t>オンセン</t>
    </rPh>
    <rPh sb="39" eb="43">
      <t>ミヤギケンチョウ</t>
    </rPh>
    <rPh sb="43" eb="46">
      <t>シヤクショ</t>
    </rPh>
    <rPh sb="46" eb="47">
      <t>マエ</t>
    </rPh>
    <phoneticPr fontId="2"/>
  </si>
  <si>
    <t>（00：00）と入力</t>
    <rPh sb="8" eb="10">
      <t>ニュウリョク</t>
    </rPh>
    <phoneticPr fontId="2"/>
  </si>
  <si>
    <t>降車時刻</t>
    <rPh sb="0" eb="2">
      <t>コウシャ</t>
    </rPh>
    <rPh sb="2" eb="4">
      <t>ジコク</t>
    </rPh>
    <phoneticPr fontId="2"/>
  </si>
  <si>
    <t>乗車時刻</t>
    <rPh sb="0" eb="2">
      <t>ジョウシャ</t>
    </rPh>
    <rPh sb="2" eb="4">
      <t>ジコク</t>
    </rPh>
    <phoneticPr fontId="2"/>
  </si>
  <si>
    <t>乗車停留所</t>
    <rPh sb="0" eb="2">
      <t>ジョウシャ</t>
    </rPh>
    <rPh sb="2" eb="5">
      <t>テイリュウジョ</t>
    </rPh>
    <phoneticPr fontId="2"/>
  </si>
  <si>
    <t>降車停留所</t>
    <rPh sb="0" eb="2">
      <t>コウシャ</t>
    </rPh>
    <rPh sb="2" eb="5">
      <t>テイリュウジョ</t>
    </rPh>
    <phoneticPr fontId="2"/>
  </si>
  <si>
    <t>リスト▼で選ぶ</t>
    <rPh sb="5" eb="6">
      <t>エラ</t>
    </rPh>
    <phoneticPr fontId="2"/>
  </si>
  <si>
    <t>注：出発時刻は自宅から乗車停留所までの時間も含めて入力</t>
    <rPh sb="0" eb="1">
      <t>チュウ</t>
    </rPh>
    <rPh sb="2" eb="4">
      <t>シュッパツ</t>
    </rPh>
    <rPh sb="4" eb="6">
      <t>ジコク</t>
    </rPh>
    <rPh sb="7" eb="9">
      <t>ジタク</t>
    </rPh>
    <rPh sb="11" eb="13">
      <t>ジョウシャ</t>
    </rPh>
    <rPh sb="13" eb="16">
      <t>テイリュウジョ</t>
    </rPh>
    <rPh sb="19" eb="21">
      <t>ジカン</t>
    </rPh>
    <rPh sb="22" eb="23">
      <t>フク</t>
    </rPh>
    <rPh sb="25" eb="27">
      <t>ニュウリョク</t>
    </rPh>
    <phoneticPr fontId="2"/>
  </si>
</sst>
</file>

<file path=xl/styles.xml><?xml version="1.0" encoding="utf-8"?>
<styleSheet xmlns="http://schemas.openxmlformats.org/spreadsheetml/2006/main">
  <numFmts count="1">
    <numFmt numFmtId="176" formatCode="h:mm;@"/>
  </numFmts>
  <fonts count="9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33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0E68C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76" fontId="4" fillId="5" borderId="1" xfId="0" applyNumberFormat="1" applyFont="1" applyFill="1" applyBorder="1" applyProtection="1">
      <protection locked="0"/>
    </xf>
    <xf numFmtId="56" fontId="4" fillId="5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56" fontId="0" fillId="0" borderId="0" xfId="0" applyNumberFormat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wrapText="1"/>
      <protection hidden="1"/>
    </xf>
    <xf numFmtId="0" fontId="0" fillId="3" borderId="4" xfId="0" applyFill="1" applyBorder="1" applyAlignment="1" applyProtection="1">
      <alignment horizontal="center" wrapText="1"/>
      <protection hidden="1"/>
    </xf>
    <xf numFmtId="20" fontId="0" fillId="4" borderId="4" xfId="0" applyNumberFormat="1" applyFill="1" applyBorder="1" applyAlignment="1" applyProtection="1">
      <alignment horizontal="right" wrapText="1"/>
      <protection hidden="1"/>
    </xf>
    <xf numFmtId="20" fontId="0" fillId="3" borderId="4" xfId="0" applyNumberFormat="1" applyFill="1" applyBorder="1" applyAlignment="1" applyProtection="1">
      <alignment horizontal="right" wrapText="1"/>
      <protection hidden="1"/>
    </xf>
    <xf numFmtId="0" fontId="0" fillId="3" borderId="4" xfId="0" applyFill="1" applyBorder="1" applyAlignment="1" applyProtection="1">
      <alignment horizontal="right" wrapText="1"/>
      <protection hidden="1"/>
    </xf>
    <xf numFmtId="176" fontId="0" fillId="0" borderId="0" xfId="0" applyNumberFormat="1" applyProtection="1">
      <protection hidden="1"/>
    </xf>
    <xf numFmtId="176" fontId="1" fillId="0" borderId="0" xfId="0" applyNumberFormat="1" applyFont="1" applyProtection="1">
      <protection hidden="1"/>
    </xf>
    <xf numFmtId="176" fontId="0" fillId="0" borderId="1" xfId="0" applyNumberForma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176" fontId="4" fillId="0" borderId="0" xfId="0" applyNumberFormat="1" applyFont="1" applyBorder="1" applyProtection="1">
      <protection hidden="1"/>
    </xf>
    <xf numFmtId="0" fontId="8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0" fontId="0" fillId="2" borderId="11" xfId="0" applyFill="1" applyBorder="1" applyAlignment="1" applyProtection="1">
      <alignment horizontal="center" wrapText="1"/>
      <protection hidden="1"/>
    </xf>
    <xf numFmtId="0" fontId="0" fillId="2" borderId="12" xfId="0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13" xfId="0" applyFill="1" applyBorder="1" applyAlignment="1" applyProtection="1">
      <alignment horizontal="center" wrapText="1"/>
      <protection hidden="1"/>
    </xf>
    <xf numFmtId="0" fontId="6" fillId="2" borderId="12" xfId="0" applyFont="1" applyFill="1" applyBorder="1" applyAlignment="1" applyProtection="1">
      <alignment horizontal="center" wrapText="1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2" borderId="13" xfId="0" applyFont="1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0" fontId="5" fillId="0" borderId="8" xfId="0" applyFont="1" applyBorder="1" applyAlignment="1" applyProtection="1">
      <alignment vertical="top" wrapTex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19050</xdr:rowOff>
    </xdr:from>
    <xdr:to>
      <xdr:col>8</xdr:col>
      <xdr:colOff>114300</xdr:colOff>
      <xdr:row>6</xdr:row>
      <xdr:rowOff>57150</xdr:rowOff>
    </xdr:to>
    <xdr:pic>
      <xdr:nvPicPr>
        <xdr:cNvPr id="2058" name="Picture 1" descr="上山～仙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704850"/>
          <a:ext cx="6191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4" workbookViewId="0">
      <selection activeCell="B30" sqref="B30"/>
    </sheetView>
  </sheetViews>
  <sheetFormatPr defaultRowHeight="13.5"/>
  <cols>
    <col min="1" max="1" width="9" style="3"/>
    <col min="2" max="2" width="16.375" style="3" bestFit="1" customWidth="1"/>
    <col min="3" max="3" width="9" style="3"/>
    <col min="4" max="10" width="10.875" style="3" customWidth="1"/>
    <col min="11" max="11" width="12.625" style="3" customWidth="1"/>
    <col min="12" max="13" width="10.875" style="3" customWidth="1"/>
    <col min="14" max="14" width="10.875" style="3" hidden="1" customWidth="1"/>
    <col min="15" max="15" width="9" style="3" hidden="1" customWidth="1"/>
    <col min="16" max="16" width="11.125" style="3" hidden="1" customWidth="1"/>
    <col min="17" max="19" width="9" style="3" hidden="1" customWidth="1"/>
    <col min="20" max="16384" width="9" style="3"/>
  </cols>
  <sheetData>
    <row r="1" spans="1:19" hidden="1">
      <c r="A1" s="3" t="s">
        <v>31</v>
      </c>
    </row>
    <row r="2" spans="1:19" hidden="1">
      <c r="A2" s="3" t="s">
        <v>43</v>
      </c>
    </row>
    <row r="3" spans="1:19" hidden="1">
      <c r="A3" s="4" t="s">
        <v>44</v>
      </c>
    </row>
    <row r="4" spans="1:19">
      <c r="A4" s="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6"/>
      <c r="N4" s="6"/>
    </row>
    <row r="5" spans="1:19">
      <c r="A5" s="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9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9" ht="13.5" customHeight="1">
      <c r="A7" s="5"/>
      <c r="B7" s="31" t="s">
        <v>16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9" ht="13.5" customHeight="1">
      <c r="A8" s="5"/>
      <c r="B8" s="47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9" ht="13.5" customHeight="1">
      <c r="A9" s="5"/>
      <c r="B9" s="32" t="s">
        <v>0</v>
      </c>
      <c r="C9" s="33"/>
      <c r="D9" s="34"/>
      <c r="E9" s="7" t="s">
        <v>3</v>
      </c>
      <c r="F9" s="7" t="s">
        <v>3</v>
      </c>
      <c r="G9" s="7" t="s">
        <v>19</v>
      </c>
      <c r="H9" s="7" t="s">
        <v>21</v>
      </c>
      <c r="I9" s="7" t="s">
        <v>6</v>
      </c>
      <c r="J9" s="7" t="s">
        <v>8</v>
      </c>
      <c r="K9" s="7" t="s">
        <v>11</v>
      </c>
      <c r="L9" s="7" t="s">
        <v>12</v>
      </c>
      <c r="N9" s="8">
        <f>B26</f>
        <v>40705</v>
      </c>
      <c r="O9" s="3" t="s">
        <v>34</v>
      </c>
    </row>
    <row r="10" spans="1:19" ht="13.5" customHeight="1">
      <c r="A10" s="5"/>
      <c r="B10" s="35" t="s">
        <v>1</v>
      </c>
      <c r="C10" s="36"/>
      <c r="D10" s="37"/>
      <c r="E10" s="9" t="s">
        <v>4</v>
      </c>
      <c r="F10" s="9" t="s">
        <v>5</v>
      </c>
      <c r="G10" s="9" t="s">
        <v>20</v>
      </c>
      <c r="H10" s="9" t="s">
        <v>22</v>
      </c>
      <c r="I10" s="9" t="s">
        <v>7</v>
      </c>
      <c r="J10" s="9" t="s">
        <v>9</v>
      </c>
      <c r="K10" s="9" t="s">
        <v>5</v>
      </c>
      <c r="L10" s="9" t="s">
        <v>13</v>
      </c>
      <c r="N10" s="10"/>
      <c r="O10" s="11">
        <f>WEEKDAY(B26,2)</f>
        <v>6</v>
      </c>
      <c r="P10" s="11"/>
    </row>
    <row r="11" spans="1:19" ht="13.5" customHeight="1">
      <c r="A11" s="5"/>
      <c r="B11" s="38" t="s">
        <v>2</v>
      </c>
      <c r="C11" s="39"/>
      <c r="D11" s="40"/>
      <c r="E11" s="12" t="s">
        <v>18</v>
      </c>
      <c r="F11" s="12" t="s">
        <v>18</v>
      </c>
      <c r="G11" s="12" t="s">
        <v>18</v>
      </c>
      <c r="H11" s="12" t="s">
        <v>18</v>
      </c>
      <c r="I11" s="12" t="s">
        <v>18</v>
      </c>
      <c r="J11" s="12" t="s">
        <v>23</v>
      </c>
      <c r="K11" s="12" t="s">
        <v>23</v>
      </c>
      <c r="L11" s="12" t="s">
        <v>10</v>
      </c>
      <c r="N11" s="13"/>
      <c r="O11" s="11" t="str">
        <f>IF(O10&gt;=6,"○","")</f>
        <v>○</v>
      </c>
      <c r="P11" s="11"/>
    </row>
    <row r="12" spans="1:19">
      <c r="A12" s="5"/>
      <c r="B12" s="41" t="s">
        <v>24</v>
      </c>
      <c r="C12" s="42"/>
      <c r="D12" s="43"/>
      <c r="E12" s="41" t="s">
        <v>25</v>
      </c>
      <c r="F12" s="42"/>
      <c r="G12" s="43"/>
      <c r="H12" s="44" t="s">
        <v>26</v>
      </c>
      <c r="I12" s="45"/>
      <c r="J12" s="45"/>
      <c r="K12" s="45"/>
      <c r="L12" s="46"/>
      <c r="Q12" s="14" t="str">
        <f>H26</f>
        <v>かみのやま駅前</v>
      </c>
      <c r="R12" s="14"/>
      <c r="S12" s="14" t="str">
        <f>K26</f>
        <v>宮城県庁市役所前</v>
      </c>
    </row>
    <row r="13" spans="1:19" hidden="1">
      <c r="A13" s="5"/>
      <c r="B13" s="15"/>
      <c r="C13" s="16"/>
      <c r="D13" s="3" t="s">
        <v>40</v>
      </c>
      <c r="E13" s="3" t="s">
        <v>35</v>
      </c>
      <c r="F13" s="3" t="s">
        <v>32</v>
      </c>
      <c r="H13" s="3" t="s">
        <v>36</v>
      </c>
      <c r="I13" s="3" t="s">
        <v>37</v>
      </c>
      <c r="J13" s="3" t="s">
        <v>38</v>
      </c>
      <c r="K13" s="3" t="s">
        <v>33</v>
      </c>
      <c r="L13" s="3" t="s">
        <v>39</v>
      </c>
      <c r="P13" s="14" t="str">
        <f>HLOOKUP($Q$12,$D$13:$L$21,1,FALSE)</f>
        <v>かみのやま駅前</v>
      </c>
      <c r="Q13" s="14"/>
      <c r="R13" s="14" t="str">
        <f>HLOOKUP($S$12,$J$13:$L$21,1,FALSE)</f>
        <v>宮城県庁市役所前</v>
      </c>
      <c r="S13" s="14"/>
    </row>
    <row r="14" spans="1:19">
      <c r="A14" s="5"/>
      <c r="B14" s="17" t="s">
        <v>10</v>
      </c>
      <c r="C14" s="18" t="s">
        <v>14</v>
      </c>
      <c r="D14" s="19">
        <v>0.2673611111111111</v>
      </c>
      <c r="E14" s="20">
        <v>0.26944444444444443</v>
      </c>
      <c r="F14" s="19">
        <v>0.27083333333333331</v>
      </c>
      <c r="G14" s="21" t="s">
        <v>27</v>
      </c>
      <c r="H14" s="19">
        <v>0.28263888888888888</v>
      </c>
      <c r="I14" s="20">
        <v>0.28819444444444448</v>
      </c>
      <c r="J14" s="19">
        <v>0.32291666666666669</v>
      </c>
      <c r="K14" s="20">
        <v>0.3263888888888889</v>
      </c>
      <c r="L14" s="19">
        <v>0.3298611111111111</v>
      </c>
      <c r="O14" s="22" t="str">
        <f>IF(AND($O$11="○",B14="▲"),"",Q14)</f>
        <v/>
      </c>
      <c r="P14" s="23">
        <f>HLOOKUP($Q$12,$D$13:$L$21,2,FALSE)</f>
        <v>0.27083333333333331</v>
      </c>
      <c r="Q14" s="24" t="str">
        <f>IF($F$26&lt;=P14,P14,"")</f>
        <v/>
      </c>
      <c r="R14" s="23">
        <f>HLOOKUP($S$12,$J$13:$L$21,2,FALSE)</f>
        <v>0.3298611111111111</v>
      </c>
      <c r="S14" s="24" t="str">
        <f>IF($O14="","",$R14)</f>
        <v/>
      </c>
    </row>
    <row r="15" spans="1:19">
      <c r="A15" s="5"/>
      <c r="B15" s="18"/>
      <c r="C15" s="18" t="s">
        <v>15</v>
      </c>
      <c r="D15" s="19">
        <v>0.28819444444444448</v>
      </c>
      <c r="E15" s="20">
        <v>0.2902777777777778</v>
      </c>
      <c r="F15" s="19">
        <v>0.29166666666666669</v>
      </c>
      <c r="G15" s="21" t="s">
        <v>27</v>
      </c>
      <c r="H15" s="19">
        <v>0.3034722222222222</v>
      </c>
      <c r="I15" s="20">
        <v>0.30902777777777779</v>
      </c>
      <c r="J15" s="19">
        <v>0.34375</v>
      </c>
      <c r="K15" s="20">
        <v>0.34722222222222227</v>
      </c>
      <c r="L15" s="19">
        <v>0.35069444444444442</v>
      </c>
      <c r="O15" s="22" t="str">
        <f t="shared" ref="O15:O21" si="0">IF(AND($O$11="○",B15="▲"),"",Q15)</f>
        <v/>
      </c>
      <c r="P15" s="23">
        <f>HLOOKUP($Q$12,$D$13:$L$21,3,FALSE)</f>
        <v>0.29166666666666669</v>
      </c>
      <c r="Q15" s="24" t="str">
        <f t="shared" ref="Q15:Q21" si="1">IF($F$26&lt;=P15,P15,"")</f>
        <v/>
      </c>
      <c r="R15" s="23">
        <f>HLOOKUP($S$12,$J$13:$L$21,3,FALSE)</f>
        <v>0.35069444444444442</v>
      </c>
      <c r="S15" s="24" t="str">
        <f t="shared" ref="S15:S21" si="2">IF($O15="","",$R15)</f>
        <v/>
      </c>
    </row>
    <row r="16" spans="1:19">
      <c r="A16" s="5"/>
      <c r="B16" s="18"/>
      <c r="C16" s="18" t="s">
        <v>15</v>
      </c>
      <c r="D16" s="19">
        <v>0.41319444444444442</v>
      </c>
      <c r="E16" s="20">
        <v>0.4152777777777778</v>
      </c>
      <c r="F16" s="19">
        <v>0.41666666666666669</v>
      </c>
      <c r="G16" s="21" t="s">
        <v>27</v>
      </c>
      <c r="H16" s="19">
        <v>0.4284722222222222</v>
      </c>
      <c r="I16" s="20">
        <v>0.43402777777777773</v>
      </c>
      <c r="J16" s="19">
        <v>0.46875</v>
      </c>
      <c r="K16" s="20">
        <v>0.47222222222222227</v>
      </c>
      <c r="L16" s="19">
        <v>0.47569444444444442</v>
      </c>
      <c r="O16" s="22" t="str">
        <f t="shared" si="0"/>
        <v/>
      </c>
      <c r="P16" s="23">
        <f>HLOOKUP($Q$12,$D$13:$L$21,4,FALSE)</f>
        <v>0.41666666666666669</v>
      </c>
      <c r="Q16" s="24" t="str">
        <f t="shared" si="1"/>
        <v/>
      </c>
      <c r="R16" s="23">
        <f>HLOOKUP($S$12,$J$13:$L$21,4,FALSE)</f>
        <v>0.47569444444444442</v>
      </c>
      <c r="S16" s="24" t="str">
        <f t="shared" si="2"/>
        <v/>
      </c>
    </row>
    <row r="17" spans="1:19">
      <c r="A17" s="5"/>
      <c r="B17" s="18"/>
      <c r="C17" s="18" t="s">
        <v>14</v>
      </c>
      <c r="D17" s="19">
        <v>0.47569444444444442</v>
      </c>
      <c r="E17" s="20">
        <v>0.4777777777777778</v>
      </c>
      <c r="F17" s="19">
        <v>0.47916666666666669</v>
      </c>
      <c r="G17" s="21" t="s">
        <v>27</v>
      </c>
      <c r="H17" s="19">
        <v>0.4909722222222222</v>
      </c>
      <c r="I17" s="20">
        <v>0.49652777777777773</v>
      </c>
      <c r="J17" s="19">
        <v>0.53125</v>
      </c>
      <c r="K17" s="20">
        <v>0.53472222222222221</v>
      </c>
      <c r="L17" s="19">
        <v>0.53819444444444442</v>
      </c>
      <c r="O17" s="22" t="str">
        <f t="shared" si="0"/>
        <v/>
      </c>
      <c r="P17" s="23">
        <f>HLOOKUP($Q$12,$D$13:$L$21,5,FALSE)</f>
        <v>0.47916666666666669</v>
      </c>
      <c r="Q17" s="24" t="str">
        <f t="shared" si="1"/>
        <v/>
      </c>
      <c r="R17" s="23">
        <f>HLOOKUP($S$12,$J$13:$L$21,5,FALSE)</f>
        <v>0.53819444444444442</v>
      </c>
      <c r="S17" s="24" t="str">
        <f t="shared" si="2"/>
        <v/>
      </c>
    </row>
    <row r="18" spans="1:19">
      <c r="A18" s="5"/>
      <c r="B18" s="18"/>
      <c r="C18" s="18" t="s">
        <v>14</v>
      </c>
      <c r="D18" s="19">
        <v>0.56944444444444442</v>
      </c>
      <c r="E18" s="20">
        <v>0.57152777777777775</v>
      </c>
      <c r="F18" s="19">
        <v>0.57291666666666663</v>
      </c>
      <c r="G18" s="21" t="s">
        <v>27</v>
      </c>
      <c r="H18" s="19">
        <v>0.58472222222222225</v>
      </c>
      <c r="I18" s="20">
        <v>0.59027777777777779</v>
      </c>
      <c r="J18" s="19">
        <v>0.625</v>
      </c>
      <c r="K18" s="20">
        <v>0.62847222222222221</v>
      </c>
      <c r="L18" s="19">
        <v>0.63194444444444442</v>
      </c>
      <c r="O18" s="22" t="str">
        <f t="shared" si="0"/>
        <v/>
      </c>
      <c r="P18" s="23">
        <f>HLOOKUP($Q$12,$D$13:$L$21,6,FALSE)</f>
        <v>0.57291666666666663</v>
      </c>
      <c r="Q18" s="24" t="str">
        <f t="shared" si="1"/>
        <v/>
      </c>
      <c r="R18" s="23">
        <f>HLOOKUP($S$12,$J$13:$L$21,6,FALSE)</f>
        <v>0.63194444444444442</v>
      </c>
      <c r="S18" s="24" t="str">
        <f t="shared" si="2"/>
        <v/>
      </c>
    </row>
    <row r="19" spans="1:19">
      <c r="A19" s="5"/>
      <c r="B19" s="17" t="s">
        <v>10</v>
      </c>
      <c r="C19" s="18" t="s">
        <v>15</v>
      </c>
      <c r="D19" s="19">
        <v>0.63541666666666663</v>
      </c>
      <c r="E19" s="20">
        <v>0.63750000000000007</v>
      </c>
      <c r="F19" s="19">
        <v>0.63888888888888895</v>
      </c>
      <c r="G19" s="21" t="s">
        <v>27</v>
      </c>
      <c r="H19" s="19">
        <v>0.65069444444444446</v>
      </c>
      <c r="I19" s="20">
        <v>0.65625</v>
      </c>
      <c r="J19" s="19">
        <v>0.69097222222222221</v>
      </c>
      <c r="K19" s="20">
        <v>0.69444444444444453</v>
      </c>
      <c r="L19" s="19">
        <v>0.69791666666666663</v>
      </c>
      <c r="O19" s="22" t="str">
        <f t="shared" si="0"/>
        <v/>
      </c>
      <c r="P19" s="23">
        <f>HLOOKUP($Q$12,$D$13:$L$21,7,FALSE)</f>
        <v>0.63888888888888895</v>
      </c>
      <c r="Q19" s="24" t="str">
        <f t="shared" si="1"/>
        <v/>
      </c>
      <c r="R19" s="23">
        <f>HLOOKUP($S$12,$J$13:$L$21,7,FALSE)</f>
        <v>0.69791666666666663</v>
      </c>
      <c r="S19" s="24" t="str">
        <f t="shared" si="2"/>
        <v/>
      </c>
    </row>
    <row r="20" spans="1:19">
      <c r="A20" s="5"/>
      <c r="B20" s="18"/>
      <c r="C20" s="18" t="s">
        <v>14</v>
      </c>
      <c r="D20" s="19">
        <v>0.70138888888888884</v>
      </c>
      <c r="E20" s="20">
        <v>0.70347222222222217</v>
      </c>
      <c r="F20" s="19">
        <v>0.70486111111111116</v>
      </c>
      <c r="G20" s="21" t="s">
        <v>27</v>
      </c>
      <c r="H20" s="19">
        <v>0.71666666666666667</v>
      </c>
      <c r="I20" s="20">
        <v>0.72222222222222221</v>
      </c>
      <c r="J20" s="19">
        <v>0.75694444444444453</v>
      </c>
      <c r="K20" s="20">
        <v>0.76041666666666663</v>
      </c>
      <c r="L20" s="19">
        <v>0.76388888888888884</v>
      </c>
      <c r="O20" s="22" t="str">
        <f t="shared" si="0"/>
        <v/>
      </c>
      <c r="P20" s="23">
        <f>HLOOKUP($Q$12,$D$13:$L$21,8,FALSE)</f>
        <v>0.70486111111111116</v>
      </c>
      <c r="Q20" s="24" t="str">
        <f t="shared" si="1"/>
        <v/>
      </c>
      <c r="R20" s="23">
        <f>HLOOKUP($S$12,$J$13:$L$21,8,FALSE)</f>
        <v>0.76388888888888884</v>
      </c>
      <c r="S20" s="24" t="str">
        <f t="shared" si="2"/>
        <v/>
      </c>
    </row>
    <row r="21" spans="1:19">
      <c r="A21" s="5"/>
      <c r="B21" s="18"/>
      <c r="C21" s="18" t="s">
        <v>15</v>
      </c>
      <c r="D21" s="19">
        <v>0.76736111111111116</v>
      </c>
      <c r="E21" s="20">
        <v>0.76944444444444438</v>
      </c>
      <c r="F21" s="19">
        <v>0.77083333333333337</v>
      </c>
      <c r="G21" s="21" t="s">
        <v>27</v>
      </c>
      <c r="H21" s="19">
        <v>0.78263888888888899</v>
      </c>
      <c r="I21" s="20">
        <v>0.78819444444444453</v>
      </c>
      <c r="J21" s="19">
        <v>0.82291666666666663</v>
      </c>
      <c r="K21" s="20">
        <v>0.82638888888888884</v>
      </c>
      <c r="L21" s="19">
        <v>0.82986111111111116</v>
      </c>
      <c r="O21" s="22">
        <f t="shared" si="0"/>
        <v>0.77083333333333337</v>
      </c>
      <c r="P21" s="23">
        <f>HLOOKUP($Q$12,$D$13:$L$21,9,FALSE)</f>
        <v>0.77083333333333337</v>
      </c>
      <c r="Q21" s="24">
        <f t="shared" si="1"/>
        <v>0.77083333333333337</v>
      </c>
      <c r="R21" s="23">
        <f>HLOOKUP($S$12,$J$13:$L$21,9,FALSE)</f>
        <v>0.82986111111111116</v>
      </c>
      <c r="S21" s="24">
        <f t="shared" si="2"/>
        <v>0.82986111111111116</v>
      </c>
    </row>
    <row r="22" spans="1:19">
      <c r="B22" s="25" t="s">
        <v>28</v>
      </c>
      <c r="O22" s="24">
        <f>MIN(O14:O21)</f>
        <v>0.77083333333333337</v>
      </c>
      <c r="P22" s="24"/>
      <c r="Q22" s="24">
        <f>MIN(Q14:Q21)</f>
        <v>0.77083333333333337</v>
      </c>
      <c r="R22" s="24"/>
      <c r="S22" s="24">
        <f>MIN(S14:S21)</f>
        <v>0.82986111111111116</v>
      </c>
    </row>
    <row r="23" spans="1:19">
      <c r="B23" s="26" t="s">
        <v>29</v>
      </c>
    </row>
    <row r="24" spans="1:19" ht="6" customHeight="1"/>
    <row r="25" spans="1:19">
      <c r="B25" s="3" t="s">
        <v>42</v>
      </c>
      <c r="F25" s="3" t="s">
        <v>30</v>
      </c>
      <c r="H25" s="3" t="s">
        <v>48</v>
      </c>
      <c r="K25" s="3" t="s">
        <v>49</v>
      </c>
    </row>
    <row r="26" spans="1:19" ht="20.25" customHeight="1">
      <c r="B26" s="2">
        <v>40705</v>
      </c>
      <c r="F26" s="1">
        <v>0.75</v>
      </c>
      <c r="H26" s="29" t="s">
        <v>32</v>
      </c>
      <c r="K26" s="29" t="s">
        <v>39</v>
      </c>
      <c r="M26" s="27"/>
      <c r="N26" s="27"/>
    </row>
    <row r="27" spans="1:19">
      <c r="B27" s="14" t="s">
        <v>41</v>
      </c>
      <c r="F27" s="14" t="s">
        <v>45</v>
      </c>
      <c r="H27" s="14" t="s">
        <v>50</v>
      </c>
      <c r="K27" s="14" t="s">
        <v>50</v>
      </c>
    </row>
    <row r="29" spans="1:19">
      <c r="B29" s="3" t="s">
        <v>51</v>
      </c>
      <c r="H29" s="3" t="s">
        <v>47</v>
      </c>
      <c r="K29" s="3" t="s">
        <v>46</v>
      </c>
    </row>
    <row r="30" spans="1:19" ht="24">
      <c r="H30" s="28">
        <f>IF(OR(B26="",F26=""),"",O22)</f>
        <v>0.77083333333333337</v>
      </c>
      <c r="K30" s="28">
        <f>IF(H30="","",S22)</f>
        <v>0.82986111111111116</v>
      </c>
    </row>
    <row r="48" spans="5:12">
      <c r="E48" s="7" t="s">
        <v>3</v>
      </c>
      <c r="F48" s="7" t="s">
        <v>3</v>
      </c>
      <c r="G48" s="7" t="s">
        <v>19</v>
      </c>
      <c r="H48" s="7" t="s">
        <v>21</v>
      </c>
      <c r="I48" s="7" t="s">
        <v>6</v>
      </c>
      <c r="J48" s="7" t="s">
        <v>8</v>
      </c>
      <c r="K48" s="7" t="s">
        <v>11</v>
      </c>
      <c r="L48" s="7" t="s">
        <v>12</v>
      </c>
    </row>
    <row r="49" spans="5:12">
      <c r="E49" s="9" t="s">
        <v>4</v>
      </c>
      <c r="F49" s="9" t="s">
        <v>5</v>
      </c>
      <c r="G49" s="9" t="s">
        <v>20</v>
      </c>
      <c r="H49" s="9" t="s">
        <v>22</v>
      </c>
      <c r="I49" s="9" t="s">
        <v>7</v>
      </c>
      <c r="J49" s="9" t="s">
        <v>9</v>
      </c>
      <c r="K49" s="9" t="s">
        <v>5</v>
      </c>
      <c r="L49" s="9" t="s">
        <v>13</v>
      </c>
    </row>
  </sheetData>
  <sheetProtection sheet="1" objects="1" scenarios="1"/>
  <mergeCells count="11">
    <mergeCell ref="B10:D10"/>
    <mergeCell ref="B11:D11"/>
    <mergeCell ref="B12:D12"/>
    <mergeCell ref="E12:G12"/>
    <mergeCell ref="H12:L12"/>
    <mergeCell ref="B4:L4"/>
    <mergeCell ref="B5:L5"/>
    <mergeCell ref="B6:L6"/>
    <mergeCell ref="B7:L7"/>
    <mergeCell ref="B9:D9"/>
    <mergeCell ref="B8:L8"/>
  </mergeCells>
  <phoneticPr fontId="2"/>
  <dataValidations count="2">
    <dataValidation type="list" allowBlank="1" showInputMessage="1" showErrorMessage="1" sqref="K26">
      <formula1>$J$13:$L$13</formula1>
    </dataValidation>
    <dataValidation type="list" allowBlank="1" showInputMessage="1" showErrorMessage="1" sqref="H26">
      <formula1>$D$13:$I$13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バス時刻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dcterms:created xsi:type="dcterms:W3CDTF">2007-02-17T13:31:59Z</dcterms:created>
  <dcterms:modified xsi:type="dcterms:W3CDTF">2012-04-03T08:08:49Z</dcterms:modified>
</cp:coreProperties>
</file>