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作業フォルダ\motto\"/>
    </mc:Choice>
  </mc:AlternateContent>
  <bookViews>
    <workbookView xWindow="0" yWindow="0" windowWidth="17882" windowHeight="6113"/>
  </bookViews>
  <sheets>
    <sheet name="出納帳" sheetId="1" r:id="rId1"/>
    <sheet name="決算書" sheetId="2" r:id="rId2"/>
    <sheet name="予算書" sheetId="3" r:id="rId3"/>
  </sheets>
  <definedNames>
    <definedName name="_xlnm._FilterDatabase" localSheetId="0" hidden="1">出納帳!$A$2:$I$71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41" i="3" l="1"/>
  <c r="D40" i="3"/>
  <c r="D39" i="3"/>
  <c r="D38" i="3"/>
  <c r="D37" i="3"/>
  <c r="D36" i="3"/>
  <c r="D35" i="3"/>
  <c r="D33" i="3"/>
  <c r="D32" i="3"/>
  <c r="D31" i="3"/>
  <c r="D29" i="3"/>
  <c r="D28" i="3"/>
  <c r="D27" i="3"/>
  <c r="D26" i="3"/>
  <c r="D24" i="3"/>
  <c r="D23" i="3"/>
  <c r="D22" i="3"/>
  <c r="D20" i="3"/>
  <c r="D19" i="3"/>
  <c r="D17" i="3"/>
  <c r="D16" i="3"/>
  <c r="D41" i="2"/>
  <c r="D40" i="2"/>
  <c r="D39" i="2"/>
  <c r="D38" i="2"/>
  <c r="D37" i="2"/>
  <c r="D36" i="2"/>
  <c r="D35" i="2"/>
  <c r="D33" i="2"/>
  <c r="D32" i="2"/>
  <c r="D31" i="2"/>
  <c r="D29" i="2"/>
  <c r="D28" i="2"/>
  <c r="D27" i="2"/>
  <c r="D26" i="2"/>
  <c r="D24" i="2"/>
  <c r="D23" i="2"/>
  <c r="D22" i="2"/>
  <c r="D20" i="2"/>
  <c r="D19" i="2"/>
  <c r="D17" i="2"/>
  <c r="D10" i="2"/>
  <c r="D9" i="2"/>
  <c r="D9" i="3" s="1"/>
  <c r="D8" i="2"/>
  <c r="D8" i="3" s="1"/>
  <c r="D7" i="2"/>
  <c r="D7" i="3" s="1"/>
  <c r="Q4" i="1" l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M4" i="1" l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R4" i="1" l="1"/>
  <c r="B3" i="1"/>
  <c r="E40" i="2" l="1"/>
  <c r="F38" i="2"/>
  <c r="E37" i="2"/>
  <c r="F36" i="2"/>
  <c r="E35" i="2"/>
  <c r="F33" i="2"/>
  <c r="E32" i="2"/>
  <c r="E31" i="2"/>
  <c r="E29" i="2"/>
  <c r="E28" i="2"/>
  <c r="E27" i="2"/>
  <c r="F26" i="2"/>
  <c r="E24" i="2"/>
  <c r="F23" i="2"/>
  <c r="F22" i="2"/>
  <c r="E20" i="2"/>
  <c r="E19" i="2"/>
  <c r="E17" i="2"/>
  <c r="D16" i="2"/>
  <c r="F16" i="2" s="1"/>
  <c r="E7" i="2"/>
  <c r="E8" i="2"/>
  <c r="E9" i="2"/>
  <c r="D6" i="2"/>
  <c r="E34" i="3"/>
  <c r="C34" i="3"/>
  <c r="E30" i="3"/>
  <c r="C30" i="3"/>
  <c r="E25" i="3"/>
  <c r="C25" i="3"/>
  <c r="E21" i="3"/>
  <c r="C21" i="3"/>
  <c r="E18" i="3"/>
  <c r="C18" i="3"/>
  <c r="E15" i="3"/>
  <c r="C15" i="3"/>
  <c r="C42" i="3" s="1"/>
  <c r="E11" i="3"/>
  <c r="C11" i="3"/>
  <c r="E41" i="2"/>
  <c r="F40" i="2"/>
  <c r="E39" i="2"/>
  <c r="E38" i="2"/>
  <c r="C34" i="2"/>
  <c r="C30" i="2"/>
  <c r="C25" i="2"/>
  <c r="C21" i="2"/>
  <c r="C18" i="2"/>
  <c r="C15" i="2"/>
  <c r="C11" i="2"/>
  <c r="E10" i="2"/>
  <c r="H71" i="1"/>
  <c r="G71" i="1"/>
  <c r="R3" i="1"/>
  <c r="E6" i="2" l="1"/>
  <c r="D6" i="3"/>
  <c r="D11" i="3" s="1"/>
  <c r="F7" i="2"/>
  <c r="B6" i="1"/>
  <c r="B5" i="1"/>
  <c r="F9" i="2"/>
  <c r="E22" i="2"/>
  <c r="C42" i="2"/>
  <c r="F19" i="2"/>
  <c r="I71" i="1"/>
  <c r="D25" i="2"/>
  <c r="E25" i="2" s="1"/>
  <c r="F31" i="2"/>
  <c r="E33" i="2"/>
  <c r="E26" i="2"/>
  <c r="F28" i="2"/>
  <c r="E36" i="2"/>
  <c r="E23" i="2"/>
  <c r="D30" i="2"/>
  <c r="E30" i="2" s="1"/>
  <c r="D21" i="2"/>
  <c r="E21" i="2" s="1"/>
  <c r="D18" i="2"/>
  <c r="E18" i="2" s="1"/>
  <c r="D15" i="2"/>
  <c r="E15" i="2" s="1"/>
  <c r="E16" i="2"/>
  <c r="E11" i="2"/>
  <c r="E42" i="3"/>
  <c r="D15" i="3"/>
  <c r="D18" i="3"/>
  <c r="D21" i="3"/>
  <c r="D25" i="3"/>
  <c r="D30" i="3"/>
  <c r="D34" i="3"/>
  <c r="F6" i="2"/>
  <c r="F8" i="2"/>
  <c r="F10" i="2"/>
  <c r="D11" i="2"/>
  <c r="F17" i="2"/>
  <c r="F20" i="2"/>
  <c r="F24" i="2"/>
  <c r="F27" i="2"/>
  <c r="F29" i="2"/>
  <c r="F32" i="2"/>
  <c r="F35" i="2"/>
  <c r="F37" i="2"/>
  <c r="F39" i="2"/>
  <c r="F41" i="2"/>
  <c r="D34" i="2"/>
  <c r="R5" i="1"/>
  <c r="F25" i="2" l="1"/>
  <c r="D42" i="2"/>
  <c r="E42" i="2" s="1"/>
  <c r="F30" i="2"/>
  <c r="F21" i="2"/>
  <c r="F18" i="2"/>
  <c r="F15" i="2"/>
  <c r="D42" i="3"/>
  <c r="C44" i="2"/>
  <c r="F11" i="2"/>
  <c r="F34" i="2"/>
  <c r="E34" i="2"/>
  <c r="B7" i="1"/>
  <c r="R6" i="1"/>
  <c r="C46" i="2" l="1"/>
  <c r="F42" i="2"/>
  <c r="C48" i="2"/>
  <c r="B8" i="1" l="1"/>
  <c r="R7" i="1"/>
  <c r="B9" i="1" l="1"/>
  <c r="B10" i="1" l="1"/>
  <c r="R8" i="1"/>
  <c r="R9" i="1" l="1"/>
  <c r="B11" i="1"/>
  <c r="R10" i="1" l="1"/>
  <c r="B12" i="1"/>
  <c r="R11" i="1"/>
  <c r="B13" i="1" l="1"/>
  <c r="R12" i="1"/>
  <c r="B14" i="1" l="1"/>
  <c r="R13" i="1"/>
  <c r="B15" i="1" l="1"/>
  <c r="R14" i="1"/>
  <c r="B16" i="1" l="1"/>
  <c r="R15" i="1"/>
  <c r="R16" i="1" l="1"/>
  <c r="B17" i="1" l="1"/>
  <c r="B18" i="1" l="1"/>
  <c r="R17" i="1"/>
  <c r="B19" i="1" l="1"/>
  <c r="R18" i="1"/>
  <c r="B20" i="1" l="1"/>
  <c r="R19" i="1"/>
  <c r="B21" i="1" l="1"/>
  <c r="R20" i="1"/>
  <c r="B22" i="1" l="1"/>
  <c r="R21" i="1"/>
  <c r="B23" i="1" l="1"/>
  <c r="R22" i="1"/>
  <c r="B24" i="1" l="1"/>
  <c r="R23" i="1"/>
  <c r="B25" i="1" l="1"/>
  <c r="R24" i="1"/>
  <c r="B26" i="1" l="1"/>
  <c r="R25" i="1"/>
  <c r="B27" i="1" l="1"/>
  <c r="R26" i="1"/>
  <c r="B28" i="1" l="1"/>
  <c r="R27" i="1"/>
  <c r="B29" i="1" l="1"/>
  <c r="R28" i="1"/>
  <c r="B30" i="1" l="1"/>
  <c r="R29" i="1"/>
  <c r="R30" i="1" l="1"/>
  <c r="B31" i="1"/>
  <c r="R31" i="1" l="1"/>
  <c r="B32" i="1"/>
  <c r="R32" i="1" l="1"/>
  <c r="B33" i="1"/>
  <c r="R33" i="1" l="1"/>
  <c r="B34" i="1"/>
  <c r="R34" i="1" l="1"/>
  <c r="B35" i="1"/>
  <c r="R35" i="1" l="1"/>
  <c r="B36" i="1"/>
  <c r="R36" i="1" l="1"/>
  <c r="B37" i="1"/>
  <c r="R37" i="1" l="1"/>
  <c r="B38" i="1"/>
  <c r="R38" i="1" l="1"/>
  <c r="B39" i="1"/>
  <c r="R39" i="1" l="1"/>
  <c r="B40" i="1"/>
  <c r="R40" i="1" l="1"/>
  <c r="B41" i="1"/>
  <c r="R41" i="1" l="1"/>
  <c r="B42" i="1"/>
  <c r="R42" i="1" l="1"/>
  <c r="B43" i="1"/>
  <c r="R43" i="1" l="1"/>
  <c r="B44" i="1"/>
  <c r="R44" i="1" l="1"/>
  <c r="B45" i="1"/>
  <c r="R45" i="1" l="1"/>
  <c r="B46" i="1"/>
  <c r="R46" i="1" l="1"/>
  <c r="B47" i="1"/>
  <c r="R47" i="1" l="1"/>
  <c r="B48" i="1"/>
  <c r="R48" i="1" l="1"/>
  <c r="B49" i="1"/>
  <c r="R49" i="1" l="1"/>
  <c r="B50" i="1"/>
  <c r="R50" i="1" l="1"/>
  <c r="B51" i="1"/>
  <c r="R51" i="1" l="1"/>
  <c r="B52" i="1"/>
  <c r="R52" i="1" l="1"/>
  <c r="B53" i="1"/>
  <c r="R53" i="1" l="1"/>
  <c r="B54" i="1"/>
  <c r="R54" i="1" l="1"/>
  <c r="B55" i="1"/>
  <c r="R55" i="1" l="1"/>
  <c r="B56" i="1"/>
  <c r="R56" i="1" l="1"/>
  <c r="B57" i="1"/>
  <c r="R57" i="1" l="1"/>
  <c r="B58" i="1"/>
  <c r="R58" i="1" l="1"/>
  <c r="B59" i="1"/>
  <c r="R59" i="1" l="1"/>
  <c r="B60" i="1"/>
  <c r="R60" i="1" l="1"/>
  <c r="B61" i="1"/>
  <c r="R61" i="1" l="1"/>
  <c r="B62" i="1"/>
  <c r="R62" i="1" l="1"/>
  <c r="B63" i="1"/>
  <c r="R63" i="1" l="1"/>
  <c r="B64" i="1"/>
  <c r="R64" i="1" l="1"/>
  <c r="B65" i="1"/>
  <c r="R65" i="1" l="1"/>
  <c r="B66" i="1"/>
  <c r="R66" i="1" l="1"/>
  <c r="B67" i="1"/>
  <c r="R67" i="1" l="1"/>
  <c r="B68" i="1"/>
  <c r="R68" i="1" l="1"/>
  <c r="B69" i="1"/>
  <c r="R69" i="1" l="1"/>
  <c r="B70" i="1" l="1"/>
  <c r="R70" i="1"/>
  <c r="A71" i="1" l="1"/>
  <c r="M71" i="1" l="1"/>
  <c r="Q71" i="1"/>
  <c r="Q73" i="1" l="1"/>
  <c r="R73" i="1" s="1"/>
</calcChain>
</file>

<file path=xl/sharedStrings.xml><?xml version="1.0" encoding="utf-8"?>
<sst xmlns="http://schemas.openxmlformats.org/spreadsheetml/2006/main" count="367" uniqueCount="168">
  <si>
    <t>手持ち金</t>
    <rPh sb="0" eb="2">
      <t>テモ</t>
    </rPh>
    <rPh sb="3" eb="4">
      <t>キン</t>
    </rPh>
    <phoneticPr fontId="3"/>
  </si>
  <si>
    <t>月/日</t>
    <rPh sb="0" eb="1">
      <t>ツキ</t>
    </rPh>
    <rPh sb="2" eb="3">
      <t>ヒ</t>
    </rPh>
    <phoneticPr fontId="4"/>
  </si>
  <si>
    <t>項目</t>
    <rPh sb="0" eb="2">
      <t>コウモク</t>
    </rPh>
    <phoneticPr fontId="4"/>
  </si>
  <si>
    <t>科目</t>
    <rPh sb="0" eb="2">
      <t>カモク</t>
    </rPh>
    <phoneticPr fontId="4"/>
  </si>
  <si>
    <t>摘　　　　要</t>
    <rPh sb="0" eb="1">
      <t>テキ</t>
    </rPh>
    <rPh sb="5" eb="6">
      <t>ヨウ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</si>
  <si>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</si>
  <si>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</si>
  <si>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差引残高</t>
    <rPh sb="0" eb="2">
      <t>サシヒキ</t>
    </rPh>
    <rPh sb="2" eb="4">
      <t>ザンダカ</t>
    </rPh>
    <phoneticPr fontId="4"/>
  </si>
  <si>
    <t>入金</t>
    <rPh sb="0" eb="2">
      <t>ニュウキン</t>
    </rPh>
    <phoneticPr fontId="4"/>
  </si>
  <si>
    <t>残高</t>
    <rPh sb="0" eb="2">
      <t>ザンダカ</t>
    </rPh>
    <phoneticPr fontId="4"/>
  </si>
  <si>
    <t>残金</t>
    <rPh sb="0" eb="2">
      <t>ザンキン</t>
    </rPh>
    <phoneticPr fontId="3"/>
  </si>
  <si>
    <t>確認</t>
    <rPh sb="0" eb="2">
      <t>カクニン</t>
    </rPh>
    <phoneticPr fontId="3"/>
  </si>
  <si>
    <t>繰越金</t>
    <rPh sb="0" eb="2">
      <t>クリコシ</t>
    </rPh>
    <rPh sb="2" eb="3">
      <t>キン</t>
    </rPh>
    <phoneticPr fontId="3"/>
  </si>
  <si>
    <t>前期よりの繰越金</t>
    <rPh sb="0" eb="2">
      <t>ゼンキ</t>
    </rPh>
    <rPh sb="5" eb="7">
      <t>クリコシ</t>
    </rPh>
    <rPh sb="7" eb="8">
      <t>キン</t>
    </rPh>
    <phoneticPr fontId="3"/>
  </si>
  <si>
    <t>助成金</t>
    <rPh sb="0" eb="3">
      <t>ジョセイキン</t>
    </rPh>
    <phoneticPr fontId="3"/>
  </si>
  <si>
    <t>自治負担金</t>
    <rPh sb="0" eb="5">
      <t>ジチフタンキン</t>
    </rPh>
    <phoneticPr fontId="3"/>
  </si>
  <si>
    <t>事務費</t>
    <rPh sb="0" eb="3">
      <t>ジムヒ</t>
    </rPh>
    <phoneticPr fontId="3"/>
  </si>
  <si>
    <t>総会議案書コピー代</t>
    <rPh sb="0" eb="2">
      <t>ソウカイ</t>
    </rPh>
    <rPh sb="2" eb="5">
      <t>ギアンショ</t>
    </rPh>
    <rPh sb="8" eb="9">
      <t>ダイ</t>
    </rPh>
    <phoneticPr fontId="3"/>
  </si>
  <si>
    <t>会議費</t>
    <rPh sb="0" eb="3">
      <t>カイギヒ</t>
    </rPh>
    <phoneticPr fontId="3"/>
  </si>
  <si>
    <t>管理費</t>
    <rPh sb="0" eb="3">
      <t>カンリヒ</t>
    </rPh>
    <phoneticPr fontId="3"/>
  </si>
  <si>
    <t>電気代</t>
    <rPh sb="0" eb="3">
      <t>デンキダイ</t>
    </rPh>
    <phoneticPr fontId="3"/>
  </si>
  <si>
    <t>予備費</t>
    <rPh sb="0" eb="3">
      <t>ヨビヒ</t>
    </rPh>
    <phoneticPr fontId="3"/>
  </si>
  <si>
    <r>
      <t>切手代</t>
    </r>
    <r>
      <rPr>
        <sz val="8"/>
        <color theme="1"/>
        <rFont val="ＭＳ Ｐゴシック"/>
        <family val="3"/>
        <charset val="128"/>
        <scheme val="major"/>
      </rPr>
      <t>（特別会員協力金文書送付）</t>
    </r>
    <rPh sb="0" eb="2">
      <t>キッテ</t>
    </rPh>
    <rPh sb="2" eb="3">
      <t>ダイ</t>
    </rPh>
    <rPh sb="4" eb="6">
      <t>トクベツ</t>
    </rPh>
    <rPh sb="6" eb="8">
      <t>カイイン</t>
    </rPh>
    <rPh sb="8" eb="10">
      <t>キョウリョク</t>
    </rPh>
    <rPh sb="10" eb="11">
      <t>キン</t>
    </rPh>
    <rPh sb="11" eb="13">
      <t>ブンショ</t>
    </rPh>
    <rPh sb="13" eb="15">
      <t>ソウフ</t>
    </rPh>
    <phoneticPr fontId="3"/>
  </si>
  <si>
    <t>一般会計</t>
    <rPh sb="0" eb="2">
      <t>イッパン</t>
    </rPh>
    <rPh sb="2" eb="4">
      <t>カイケイ</t>
    </rPh>
    <phoneticPr fontId="3"/>
  </si>
  <si>
    <t>地区会費</t>
    <rPh sb="0" eb="2">
      <t>チク</t>
    </rPh>
    <rPh sb="2" eb="4">
      <t>カイヒ</t>
    </rPh>
    <phoneticPr fontId="3"/>
  </si>
  <si>
    <t>5組地区会費</t>
    <rPh sb="1" eb="2">
      <t>クミ</t>
    </rPh>
    <rPh sb="2" eb="4">
      <t>チク</t>
    </rPh>
    <rPh sb="4" eb="6">
      <t>カイヒ</t>
    </rPh>
    <phoneticPr fontId="3"/>
  </si>
  <si>
    <t>7組地区会費</t>
    <rPh sb="1" eb="2">
      <t>クミ</t>
    </rPh>
    <rPh sb="2" eb="4">
      <t>チク</t>
    </rPh>
    <rPh sb="4" eb="6">
      <t>カイヒ</t>
    </rPh>
    <phoneticPr fontId="3"/>
  </si>
  <si>
    <t>特別会計</t>
    <rPh sb="0" eb="2">
      <t>トクベツ</t>
    </rPh>
    <rPh sb="2" eb="4">
      <t>カイケイ</t>
    </rPh>
    <phoneticPr fontId="3"/>
  </si>
  <si>
    <t>会社関係</t>
    <rPh sb="0" eb="2">
      <t>カイシャ</t>
    </rPh>
    <rPh sb="2" eb="4">
      <t>カンケイ</t>
    </rPh>
    <phoneticPr fontId="3"/>
  </si>
  <si>
    <t>10組地区会費</t>
    <rPh sb="2" eb="3">
      <t>クミ</t>
    </rPh>
    <rPh sb="3" eb="5">
      <t>チク</t>
    </rPh>
    <rPh sb="5" eb="7">
      <t>カイヒ</t>
    </rPh>
    <phoneticPr fontId="3"/>
  </si>
  <si>
    <t>雑収入</t>
    <rPh sb="0" eb="3">
      <t>ザツシュウニュウ</t>
    </rPh>
    <phoneticPr fontId="3"/>
  </si>
  <si>
    <t>雑収入</t>
    <rPh sb="0" eb="3">
      <t>ザッシュウニュウ</t>
    </rPh>
    <phoneticPr fontId="3"/>
  </si>
  <si>
    <t>9組地区会費</t>
    <rPh sb="1" eb="2">
      <t>クミ</t>
    </rPh>
    <rPh sb="2" eb="4">
      <t>チク</t>
    </rPh>
    <rPh sb="4" eb="6">
      <t>カイヒ</t>
    </rPh>
    <phoneticPr fontId="3"/>
  </si>
  <si>
    <t>2組地区会費</t>
    <rPh sb="1" eb="2">
      <t>クミ</t>
    </rPh>
    <rPh sb="2" eb="4">
      <t>チク</t>
    </rPh>
    <rPh sb="4" eb="6">
      <t>カイヒ</t>
    </rPh>
    <phoneticPr fontId="3"/>
  </si>
  <si>
    <t>8組地区会費</t>
    <rPh sb="1" eb="2">
      <t>クミ</t>
    </rPh>
    <rPh sb="2" eb="4">
      <t>チク</t>
    </rPh>
    <rPh sb="4" eb="6">
      <t>カイヒ</t>
    </rPh>
    <phoneticPr fontId="3"/>
  </si>
  <si>
    <t>1組地区会費</t>
    <rPh sb="1" eb="2">
      <t>クミ</t>
    </rPh>
    <rPh sb="2" eb="4">
      <t>チク</t>
    </rPh>
    <rPh sb="4" eb="6">
      <t>カイヒ</t>
    </rPh>
    <phoneticPr fontId="3"/>
  </si>
  <si>
    <t>4月分</t>
    <rPh sb="1" eb="3">
      <t>ガツブン</t>
    </rPh>
    <phoneticPr fontId="3"/>
  </si>
  <si>
    <t>４組地区会費</t>
    <rPh sb="1" eb="2">
      <t>クミ</t>
    </rPh>
    <rPh sb="2" eb="4">
      <t>チク</t>
    </rPh>
    <rPh sb="4" eb="6">
      <t>カイヒ</t>
    </rPh>
    <phoneticPr fontId="3"/>
  </si>
  <si>
    <t>各種団体助成金</t>
    <rPh sb="0" eb="7">
      <t>カクシュダンタイジョセイキン</t>
    </rPh>
    <phoneticPr fontId="3"/>
  </si>
  <si>
    <t>老人クラブ</t>
    <rPh sb="0" eb="2">
      <t>ロウジン</t>
    </rPh>
    <phoneticPr fontId="3"/>
  </si>
  <si>
    <t>駅前サロン助成金</t>
    <rPh sb="0" eb="2">
      <t>エキマエ</t>
    </rPh>
    <rPh sb="5" eb="8">
      <t>ジョセイキン</t>
    </rPh>
    <phoneticPr fontId="3"/>
  </si>
  <si>
    <t>行事費</t>
    <rPh sb="0" eb="2">
      <t>ギョウジ</t>
    </rPh>
    <rPh sb="2" eb="3">
      <t>ヒ</t>
    </rPh>
    <phoneticPr fontId="3"/>
  </si>
  <si>
    <t>祭典負担金</t>
    <rPh sb="0" eb="2">
      <t>サイテン</t>
    </rPh>
    <rPh sb="2" eb="5">
      <t>フタンキン</t>
    </rPh>
    <phoneticPr fontId="3"/>
  </si>
  <si>
    <t>祭礼ご神前助成金2,000円×３</t>
    <rPh sb="0" eb="2">
      <t>サイレイ</t>
    </rPh>
    <rPh sb="3" eb="5">
      <t>シンゼン</t>
    </rPh>
    <rPh sb="5" eb="8">
      <t>ジョセイキン</t>
    </rPh>
    <rPh sb="13" eb="14">
      <t>エン</t>
    </rPh>
    <phoneticPr fontId="3"/>
  </si>
  <si>
    <t>自治負担金</t>
    <rPh sb="0" eb="2">
      <t>ジチ</t>
    </rPh>
    <rPh sb="2" eb="5">
      <t>フタンキン</t>
    </rPh>
    <phoneticPr fontId="3"/>
  </si>
  <si>
    <t>渉外費</t>
    <rPh sb="0" eb="2">
      <t>ショウガイ</t>
    </rPh>
    <rPh sb="2" eb="3">
      <t>ヒ</t>
    </rPh>
    <phoneticPr fontId="3"/>
  </si>
  <si>
    <t>地区会長会会費</t>
    <rPh sb="0" eb="2">
      <t>チク</t>
    </rPh>
    <rPh sb="2" eb="4">
      <t>カイチョウ</t>
    </rPh>
    <rPh sb="4" eb="5">
      <t>カイ</t>
    </rPh>
    <rPh sb="5" eb="7">
      <t>カイヒ</t>
    </rPh>
    <phoneticPr fontId="3"/>
  </si>
  <si>
    <t>本庁地区会長会会費</t>
    <rPh sb="0" eb="2">
      <t>ホンチョウ</t>
    </rPh>
    <rPh sb="2" eb="4">
      <t>チク</t>
    </rPh>
    <rPh sb="4" eb="6">
      <t>カイチョウ</t>
    </rPh>
    <rPh sb="6" eb="7">
      <t>カイ</t>
    </rPh>
    <rPh sb="7" eb="9">
      <t>カイヒ</t>
    </rPh>
    <phoneticPr fontId="3"/>
  </si>
  <si>
    <t>矢来連合負担金</t>
    <rPh sb="0" eb="2">
      <t>ヤライ</t>
    </rPh>
    <rPh sb="2" eb="4">
      <t>レンゴウ</t>
    </rPh>
    <rPh sb="4" eb="7">
      <t>フタンキン</t>
    </rPh>
    <phoneticPr fontId="3"/>
  </si>
  <si>
    <t>銀行口座入出金</t>
    <rPh sb="0" eb="2">
      <t>ギンコウ</t>
    </rPh>
    <rPh sb="2" eb="4">
      <t>コウザ</t>
    </rPh>
    <rPh sb="4" eb="7">
      <t>ニュウシュッキン</t>
    </rPh>
    <phoneticPr fontId="3"/>
  </si>
  <si>
    <t>5月分</t>
    <rPh sb="1" eb="3">
      <t>ガツブン</t>
    </rPh>
    <phoneticPr fontId="3"/>
  </si>
  <si>
    <t>公共負担金</t>
    <rPh sb="0" eb="2">
      <t>コウキョウ</t>
    </rPh>
    <rPh sb="2" eb="5">
      <t>フタンキン</t>
    </rPh>
    <phoneticPr fontId="3"/>
  </si>
  <si>
    <t>後援会費</t>
    <rPh sb="0" eb="3">
      <t>コウエンカイ</t>
    </rPh>
    <rPh sb="3" eb="4">
      <t>ヒ</t>
    </rPh>
    <phoneticPr fontId="3"/>
  </si>
  <si>
    <t>雑費</t>
  </si>
  <si>
    <t>草刈り機燃料代</t>
    <rPh sb="0" eb="2">
      <t>クサカ</t>
    </rPh>
    <rPh sb="3" eb="4">
      <t>キ</t>
    </rPh>
    <rPh sb="4" eb="7">
      <t>ネンリョウダイ</t>
    </rPh>
    <phoneticPr fontId="3"/>
  </si>
  <si>
    <t>殺虫剤購入代</t>
    <rPh sb="0" eb="3">
      <t>サッチュウザイ</t>
    </rPh>
    <rPh sb="3" eb="5">
      <t>コウニュウ</t>
    </rPh>
    <rPh sb="5" eb="6">
      <t>ダイ</t>
    </rPh>
    <phoneticPr fontId="3"/>
  </si>
  <si>
    <t>修繕費</t>
    <rPh sb="0" eb="3">
      <t>シュウゼンヒ</t>
    </rPh>
    <phoneticPr fontId="3"/>
  </si>
  <si>
    <t>6月分</t>
    <rPh sb="1" eb="3">
      <t>ガツブン</t>
    </rPh>
    <phoneticPr fontId="3"/>
  </si>
  <si>
    <t>市負担金</t>
    <rPh sb="0" eb="1">
      <t>シ</t>
    </rPh>
    <rPh sb="1" eb="4">
      <t>フタンキン</t>
    </rPh>
    <phoneticPr fontId="3"/>
  </si>
  <si>
    <t>社会福祉協議会</t>
    <rPh sb="0" eb="2">
      <t>シャカイ</t>
    </rPh>
    <rPh sb="2" eb="4">
      <t>フクシ</t>
    </rPh>
    <rPh sb="4" eb="7">
      <t>キョウギカイ</t>
    </rPh>
    <phoneticPr fontId="3"/>
  </si>
  <si>
    <t>衛生組合活動支援金</t>
    <rPh sb="0" eb="2">
      <t>エイセイ</t>
    </rPh>
    <rPh sb="2" eb="4">
      <t>クミアイ</t>
    </rPh>
    <rPh sb="4" eb="6">
      <t>カツドウ</t>
    </rPh>
    <rPh sb="6" eb="8">
      <t>シエン</t>
    </rPh>
    <rPh sb="8" eb="9">
      <t>キン</t>
    </rPh>
    <phoneticPr fontId="3"/>
  </si>
  <si>
    <t>事務費</t>
  </si>
  <si>
    <t>渉外費</t>
  </si>
  <si>
    <t>世代交流会</t>
    <rPh sb="0" eb="2">
      <t>セダイ</t>
    </rPh>
    <rPh sb="2" eb="4">
      <t>コウリュウ</t>
    </rPh>
    <rPh sb="4" eb="5">
      <t>カイ</t>
    </rPh>
    <phoneticPr fontId="3"/>
  </si>
  <si>
    <t>敬老事業補助金</t>
    <rPh sb="0" eb="2">
      <t>ケイロウ</t>
    </rPh>
    <rPh sb="2" eb="4">
      <t>ジギョウ</t>
    </rPh>
    <rPh sb="4" eb="7">
      <t>ホジョキン</t>
    </rPh>
    <phoneticPr fontId="3"/>
  </si>
  <si>
    <t>共同募金</t>
    <rPh sb="0" eb="2">
      <t>キョウドウ</t>
    </rPh>
    <rPh sb="2" eb="4">
      <t>ボキン</t>
    </rPh>
    <phoneticPr fontId="3"/>
  </si>
  <si>
    <t>日本赤十字社</t>
    <rPh sb="0" eb="2">
      <t>ニホン</t>
    </rPh>
    <rPh sb="2" eb="5">
      <t>セキジュウジ</t>
    </rPh>
    <rPh sb="5" eb="6">
      <t>シャ</t>
    </rPh>
    <phoneticPr fontId="3"/>
  </si>
  <si>
    <t>遊具整備補助金</t>
    <rPh sb="0" eb="2">
      <t>ユウグ</t>
    </rPh>
    <rPh sb="2" eb="4">
      <t>セイビ</t>
    </rPh>
    <rPh sb="4" eb="7">
      <t>ホジョキン</t>
    </rPh>
    <phoneticPr fontId="3"/>
  </si>
  <si>
    <t>銀行預金</t>
    <rPh sb="0" eb="4">
      <t>ギンコウヨキン</t>
    </rPh>
    <phoneticPr fontId="3"/>
  </si>
  <si>
    <t>地区子供会</t>
    <rPh sb="0" eb="2">
      <t>チク</t>
    </rPh>
    <rPh sb="2" eb="5">
      <t>コドモカイ</t>
    </rPh>
    <phoneticPr fontId="3"/>
  </si>
  <si>
    <t>民生児童委員</t>
    <rPh sb="0" eb="2">
      <t>ミンセイ</t>
    </rPh>
    <rPh sb="2" eb="4">
      <t>ジドウ</t>
    </rPh>
    <rPh sb="4" eb="6">
      <t>イイン</t>
    </rPh>
    <phoneticPr fontId="3"/>
  </si>
  <si>
    <t>駅前サロン</t>
    <rPh sb="0" eb="2">
      <t>エキマエ</t>
    </rPh>
    <phoneticPr fontId="3"/>
  </si>
  <si>
    <t>慶弔費</t>
  </si>
  <si>
    <t>役員手当</t>
  </si>
  <si>
    <t>収入の部</t>
    <rPh sb="0" eb="2">
      <t>シュウニュウ</t>
    </rPh>
    <rPh sb="3" eb="4">
      <t>ブ</t>
    </rPh>
    <phoneticPr fontId="3"/>
  </si>
  <si>
    <t>項目</t>
    <rPh sb="0" eb="2">
      <t>コウモク</t>
    </rPh>
    <phoneticPr fontId="3"/>
  </si>
  <si>
    <t xml:space="preserve">   科目</t>
    <rPh sb="3" eb="5">
      <t>カモク</t>
    </rPh>
    <phoneticPr fontId="3"/>
  </si>
  <si>
    <t>予算額</t>
    <rPh sb="0" eb="3">
      <t>ヨサンガク</t>
    </rPh>
    <phoneticPr fontId="3"/>
  </si>
  <si>
    <t>決算額</t>
    <rPh sb="0" eb="2">
      <t>ケッサン</t>
    </rPh>
    <rPh sb="2" eb="3">
      <t>ガク</t>
    </rPh>
    <phoneticPr fontId="3"/>
  </si>
  <si>
    <t>比較増減</t>
    <rPh sb="0" eb="2">
      <t>ヒカク</t>
    </rPh>
    <rPh sb="2" eb="4">
      <t>ゾウゲン</t>
    </rPh>
    <phoneticPr fontId="3"/>
  </si>
  <si>
    <t>%</t>
    <phoneticPr fontId="3"/>
  </si>
  <si>
    <t>備考</t>
    <rPh sb="0" eb="2">
      <t>ビコウ</t>
    </rPh>
    <phoneticPr fontId="3"/>
  </si>
  <si>
    <t>地区内会社関係協力費</t>
    <rPh sb="0" eb="2">
      <t>チク</t>
    </rPh>
    <rPh sb="2" eb="3">
      <t>ナイ</t>
    </rPh>
    <rPh sb="3" eb="5">
      <t>カイシャ</t>
    </rPh>
    <rPh sb="5" eb="7">
      <t>カンケイ</t>
    </rPh>
    <rPh sb="7" eb="10">
      <t>キョウリョクヒ</t>
    </rPh>
    <phoneticPr fontId="3"/>
  </si>
  <si>
    <t>福祉活動費</t>
    <rPh sb="0" eb="2">
      <t>フクシ</t>
    </rPh>
    <rPh sb="2" eb="4">
      <t>カツドウ</t>
    </rPh>
    <rPh sb="4" eb="5">
      <t>ヒ</t>
    </rPh>
    <phoneticPr fontId="3"/>
  </si>
  <si>
    <t>福祉活動助成金・ごみ集積棚助成金</t>
    <rPh sb="0" eb="2">
      <t>フクシ</t>
    </rPh>
    <rPh sb="2" eb="4">
      <t>カツドウ</t>
    </rPh>
    <rPh sb="4" eb="7">
      <t>ジョセイキン</t>
    </rPh>
    <rPh sb="10" eb="12">
      <t>シュウセキ</t>
    </rPh>
    <rPh sb="12" eb="13">
      <t>タナ</t>
    </rPh>
    <rPh sb="13" eb="16">
      <t>ジョセイキン</t>
    </rPh>
    <phoneticPr fontId="3"/>
  </si>
  <si>
    <t>お祝い・預金利子</t>
    <rPh sb="1" eb="2">
      <t>イワ</t>
    </rPh>
    <rPh sb="4" eb="6">
      <t>ヨキン</t>
    </rPh>
    <rPh sb="6" eb="8">
      <t>リシ</t>
    </rPh>
    <phoneticPr fontId="3"/>
  </si>
  <si>
    <t>平成30年度繰越金</t>
    <rPh sb="0" eb="2">
      <t>ヘイセイ</t>
    </rPh>
    <rPh sb="4" eb="6">
      <t>ネンド</t>
    </rPh>
    <rPh sb="6" eb="8">
      <t>クリコシ</t>
    </rPh>
    <rPh sb="8" eb="9">
      <t>キン</t>
    </rPh>
    <phoneticPr fontId="3"/>
  </si>
  <si>
    <t>合計</t>
    <rPh sb="0" eb="2">
      <t>ゴウケイ</t>
    </rPh>
    <phoneticPr fontId="3"/>
  </si>
  <si>
    <t>支出の部</t>
    <rPh sb="0" eb="2">
      <t>シシュツ</t>
    </rPh>
    <rPh sb="3" eb="4">
      <t>ブ</t>
    </rPh>
    <phoneticPr fontId="3"/>
  </si>
  <si>
    <t>会議費合計</t>
    <rPh sb="0" eb="3">
      <t>カイギヒ</t>
    </rPh>
    <rPh sb="3" eb="5">
      <t>ゴウケイ</t>
    </rPh>
    <phoneticPr fontId="3"/>
  </si>
  <si>
    <t>役員会議</t>
    <rPh sb="0" eb="2">
      <t>ヤクイン</t>
    </rPh>
    <rPh sb="2" eb="4">
      <t>カイギ</t>
    </rPh>
    <phoneticPr fontId="3"/>
  </si>
  <si>
    <t>5役会議等</t>
    <rPh sb="1" eb="2">
      <t>ヤク</t>
    </rPh>
    <rPh sb="2" eb="4">
      <t>カイギ</t>
    </rPh>
    <rPh sb="4" eb="5">
      <t>トウ</t>
    </rPh>
    <phoneticPr fontId="3"/>
  </si>
  <si>
    <t>組長会議</t>
    <rPh sb="0" eb="2">
      <t>クミチョウ</t>
    </rPh>
    <rPh sb="2" eb="4">
      <t>カイギ</t>
    </rPh>
    <phoneticPr fontId="3"/>
  </si>
  <si>
    <t xml:space="preserve">組長会議 </t>
    <rPh sb="0" eb="2">
      <t>クミチョウ</t>
    </rPh>
    <rPh sb="2" eb="4">
      <t>カイギ</t>
    </rPh>
    <phoneticPr fontId="3"/>
  </si>
  <si>
    <t>管理費合計</t>
    <rPh sb="0" eb="3">
      <t>カンリヒ</t>
    </rPh>
    <rPh sb="3" eb="5">
      <t>ゴウケイ</t>
    </rPh>
    <phoneticPr fontId="3"/>
  </si>
  <si>
    <t>電気代</t>
    <rPh sb="0" eb="2">
      <t>デンキ</t>
    </rPh>
    <rPh sb="2" eb="3">
      <t>ダイ</t>
    </rPh>
    <phoneticPr fontId="3"/>
  </si>
  <si>
    <t>街路灯電気代（リース代含む）</t>
    <rPh sb="0" eb="3">
      <t>ガイロトウ</t>
    </rPh>
    <rPh sb="3" eb="6">
      <t>デンキダイ</t>
    </rPh>
    <rPh sb="10" eb="11">
      <t>ダイ</t>
    </rPh>
    <rPh sb="11" eb="12">
      <t>フク</t>
    </rPh>
    <phoneticPr fontId="3"/>
  </si>
  <si>
    <t>ごみ集積棚の更新</t>
    <rPh sb="2" eb="4">
      <t>シュウセキ</t>
    </rPh>
    <rPh sb="4" eb="5">
      <t>タナ</t>
    </rPh>
    <rPh sb="6" eb="8">
      <t>コウシン</t>
    </rPh>
    <phoneticPr fontId="3"/>
  </si>
  <si>
    <t>祭礼及びご神前（5月・1月）</t>
    <rPh sb="0" eb="2">
      <t>サイレイ</t>
    </rPh>
    <rPh sb="2" eb="3">
      <t>オヨ</t>
    </rPh>
    <rPh sb="5" eb="7">
      <t>シンゼン</t>
    </rPh>
    <rPh sb="9" eb="10">
      <t>ガツ</t>
    </rPh>
    <rPh sb="12" eb="13">
      <t>ガツ</t>
    </rPh>
    <phoneticPr fontId="3"/>
  </si>
  <si>
    <t>ご神前</t>
    <rPh sb="1" eb="3">
      <t>シンゼン</t>
    </rPh>
    <phoneticPr fontId="3"/>
  </si>
  <si>
    <t>町内芋煮会・健康教室等</t>
    <rPh sb="0" eb="2">
      <t>チョウナイ</t>
    </rPh>
    <rPh sb="2" eb="5">
      <t>イモニカイ</t>
    </rPh>
    <rPh sb="6" eb="8">
      <t>ケンコウ</t>
    </rPh>
    <rPh sb="8" eb="10">
      <t>キョウシツ</t>
    </rPh>
    <rPh sb="10" eb="11">
      <t>トウ</t>
    </rPh>
    <phoneticPr fontId="3"/>
  </si>
  <si>
    <t>公共負担金</t>
    <rPh sb="0" eb="5">
      <t>コウキョウフタンキン</t>
    </rPh>
    <phoneticPr fontId="3"/>
  </si>
  <si>
    <t>共同募金</t>
    <rPh sb="0" eb="4">
      <t>キョウドウボキン</t>
    </rPh>
    <phoneticPr fontId="3"/>
  </si>
  <si>
    <t>29年度共同募金</t>
    <rPh sb="2" eb="4">
      <t>ネンド</t>
    </rPh>
    <rPh sb="4" eb="6">
      <t>キョウドウ</t>
    </rPh>
    <rPh sb="6" eb="8">
      <t>ボキン</t>
    </rPh>
    <phoneticPr fontId="3"/>
  </si>
  <si>
    <t>社会福祉・歳末助け合い</t>
    <rPh sb="0" eb="4">
      <t>シャカイフクシ</t>
    </rPh>
    <rPh sb="5" eb="7">
      <t>サイマツ</t>
    </rPh>
    <rPh sb="7" eb="8">
      <t>タス</t>
    </rPh>
    <rPh sb="9" eb="10">
      <t>ア</t>
    </rPh>
    <phoneticPr fontId="3"/>
  </si>
  <si>
    <t>市各活動負担金</t>
    <rPh sb="0" eb="1">
      <t>シ</t>
    </rPh>
    <rPh sb="1" eb="4">
      <t>カクカツドウ</t>
    </rPh>
    <rPh sb="4" eb="7">
      <t>フタンキン</t>
    </rPh>
    <phoneticPr fontId="3"/>
  </si>
  <si>
    <t>後援会費</t>
    <rPh sb="0" eb="2">
      <t>コウエン</t>
    </rPh>
    <rPh sb="2" eb="3">
      <t>カイ</t>
    </rPh>
    <rPh sb="3" eb="4">
      <t>ヒ</t>
    </rPh>
    <phoneticPr fontId="3"/>
  </si>
  <si>
    <t>南小・南中</t>
    <rPh sb="0" eb="1">
      <t>ナン</t>
    </rPh>
    <rPh sb="1" eb="2">
      <t>ショウ</t>
    </rPh>
    <rPh sb="3" eb="4">
      <t>ナン</t>
    </rPh>
    <rPh sb="4" eb="5">
      <t>チュウ</t>
    </rPh>
    <phoneticPr fontId="3"/>
  </si>
  <si>
    <t>各種団体助成金</t>
    <rPh sb="0" eb="2">
      <t>カクシュ</t>
    </rPh>
    <rPh sb="2" eb="4">
      <t>ダンタイ</t>
    </rPh>
    <rPh sb="4" eb="7">
      <t>ジョセイキン</t>
    </rPh>
    <phoneticPr fontId="3"/>
  </si>
  <si>
    <t>矢来2・4地区子供会</t>
    <rPh sb="0" eb="2">
      <t>ヤライ</t>
    </rPh>
    <rPh sb="5" eb="7">
      <t>チク</t>
    </rPh>
    <rPh sb="7" eb="10">
      <t>コドモカイ</t>
    </rPh>
    <phoneticPr fontId="3"/>
  </si>
  <si>
    <t>矢来老友会</t>
    <rPh sb="0" eb="2">
      <t>ヤライ</t>
    </rPh>
    <rPh sb="2" eb="3">
      <t>ロウ</t>
    </rPh>
    <rPh sb="3" eb="4">
      <t>ユウ</t>
    </rPh>
    <rPh sb="4" eb="5">
      <t>カイ</t>
    </rPh>
    <phoneticPr fontId="3"/>
  </si>
  <si>
    <t>民生児童委員へ協力費</t>
    <rPh sb="0" eb="2">
      <t>ミンセイ</t>
    </rPh>
    <rPh sb="2" eb="4">
      <t>ジドウ</t>
    </rPh>
    <rPh sb="4" eb="6">
      <t>イイン</t>
    </rPh>
    <rPh sb="7" eb="10">
      <t>キョウリョクヒ</t>
    </rPh>
    <phoneticPr fontId="3"/>
  </si>
  <si>
    <t>矢来1・2・3・4地区連合負担金</t>
    <rPh sb="0" eb="2">
      <t>ヤライ</t>
    </rPh>
    <rPh sb="9" eb="11">
      <t>チク</t>
    </rPh>
    <rPh sb="11" eb="13">
      <t>レンゴウ</t>
    </rPh>
    <rPh sb="13" eb="16">
      <t>フタンキン</t>
    </rPh>
    <phoneticPr fontId="3"/>
  </si>
  <si>
    <t>慶弔費</t>
    <rPh sb="0" eb="2">
      <t>ケイチョウ</t>
    </rPh>
    <rPh sb="2" eb="3">
      <t>ヒ</t>
    </rPh>
    <phoneticPr fontId="3"/>
  </si>
  <si>
    <t>ご香典</t>
    <rPh sb="1" eb="3">
      <t>コウデン</t>
    </rPh>
    <phoneticPr fontId="3"/>
  </si>
  <si>
    <t>役員手当</t>
    <rPh sb="0" eb="2">
      <t>ヤクイン</t>
    </rPh>
    <rPh sb="2" eb="4">
      <t>テアテ</t>
    </rPh>
    <phoneticPr fontId="3"/>
  </si>
  <si>
    <t>役員手当、組長手当</t>
    <rPh sb="0" eb="2">
      <t>ヤクイン</t>
    </rPh>
    <rPh sb="2" eb="4">
      <t>テアテ</t>
    </rPh>
    <rPh sb="5" eb="7">
      <t>クミチョウ</t>
    </rPh>
    <rPh sb="7" eb="9">
      <t>テアテ</t>
    </rPh>
    <phoneticPr fontId="3"/>
  </si>
  <si>
    <t>事務用品代</t>
    <rPh sb="0" eb="2">
      <t>ジム</t>
    </rPh>
    <rPh sb="2" eb="4">
      <t>ヨウヒン</t>
    </rPh>
    <rPh sb="4" eb="5">
      <t>ダイ</t>
    </rPh>
    <phoneticPr fontId="3"/>
  </si>
  <si>
    <t>各種団体会議・会費・研修費</t>
    <rPh sb="0" eb="2">
      <t>カクシュ</t>
    </rPh>
    <rPh sb="2" eb="4">
      <t>ダンタイ</t>
    </rPh>
    <rPh sb="4" eb="6">
      <t>カイギ</t>
    </rPh>
    <rPh sb="7" eb="9">
      <t>カイヒ</t>
    </rPh>
    <rPh sb="10" eb="12">
      <t>ケンシュウ</t>
    </rPh>
    <rPh sb="12" eb="13">
      <t>ヒ</t>
    </rPh>
    <phoneticPr fontId="3"/>
  </si>
  <si>
    <t>雑費</t>
    <rPh sb="0" eb="2">
      <t>ザッピ</t>
    </rPh>
    <phoneticPr fontId="3"/>
  </si>
  <si>
    <t>除草剤・敬老の日祝品</t>
    <rPh sb="0" eb="3">
      <t>ジョソウザイ</t>
    </rPh>
    <rPh sb="4" eb="6">
      <t>ケイロウ</t>
    </rPh>
    <rPh sb="7" eb="8">
      <t>ヒ</t>
    </rPh>
    <rPh sb="8" eb="9">
      <t>イワイ</t>
    </rPh>
    <rPh sb="9" eb="10">
      <t>ヒン</t>
    </rPh>
    <phoneticPr fontId="3"/>
  </si>
  <si>
    <t xml:space="preserve"> 収入の部　合計</t>
    <rPh sb="1" eb="3">
      <t>シュウニュウ</t>
    </rPh>
    <rPh sb="4" eb="5">
      <t>ブ</t>
    </rPh>
    <rPh sb="6" eb="8">
      <t>ゴウケイ</t>
    </rPh>
    <phoneticPr fontId="3"/>
  </si>
  <si>
    <t xml:space="preserve"> 支出の部　合計</t>
    <rPh sb="1" eb="3">
      <t>シシュツ</t>
    </rPh>
    <rPh sb="4" eb="5">
      <t>ブ</t>
    </rPh>
    <rPh sb="6" eb="8">
      <t>ゴウケイ</t>
    </rPh>
    <phoneticPr fontId="3"/>
  </si>
  <si>
    <t xml:space="preserve"> 次年度へ繰越金</t>
    <rPh sb="1" eb="4">
      <t>ジネンド</t>
    </rPh>
    <rPh sb="5" eb="7">
      <t>クリコシ</t>
    </rPh>
    <rPh sb="7" eb="8">
      <t>キン</t>
    </rPh>
    <phoneticPr fontId="3"/>
  </si>
  <si>
    <t>%</t>
    <phoneticPr fontId="3"/>
  </si>
  <si>
    <t>予 算 額</t>
    <rPh sb="0" eb="1">
      <t>ヨ</t>
    </rPh>
    <rPh sb="2" eb="3">
      <t>サン</t>
    </rPh>
    <rPh sb="4" eb="5">
      <t>ガク</t>
    </rPh>
    <phoneticPr fontId="3"/>
  </si>
  <si>
    <t>30年度決算額</t>
    <rPh sb="2" eb="4">
      <t>ネンド</t>
    </rPh>
    <rPh sb="4" eb="6">
      <t>ケッサン</t>
    </rPh>
    <rPh sb="6" eb="7">
      <t>ガク</t>
    </rPh>
    <phoneticPr fontId="3"/>
  </si>
  <si>
    <t>ごみ集積収納庫の更新等</t>
    <rPh sb="2" eb="4">
      <t>シュウセキ</t>
    </rPh>
    <rPh sb="4" eb="7">
      <t>シュウノウコ</t>
    </rPh>
    <rPh sb="8" eb="10">
      <t>コウシン</t>
    </rPh>
    <rPh sb="10" eb="11">
      <t>トウ</t>
    </rPh>
    <phoneticPr fontId="3"/>
  </si>
  <si>
    <t>南小・南中後援会費</t>
    <rPh sb="0" eb="1">
      <t>ナン</t>
    </rPh>
    <rPh sb="1" eb="2">
      <t>ショウ</t>
    </rPh>
    <rPh sb="3" eb="4">
      <t>ナン</t>
    </rPh>
    <rPh sb="4" eb="5">
      <t>チュウ</t>
    </rPh>
    <rPh sb="5" eb="8">
      <t>コウエンカイ</t>
    </rPh>
    <rPh sb="8" eb="9">
      <t>ヒ</t>
    </rPh>
    <phoneticPr fontId="3"/>
  </si>
  <si>
    <t>地区会長</t>
    <rPh sb="0" eb="4">
      <t>チクカイチョウ</t>
    </rPh>
    <phoneticPr fontId="3"/>
  </si>
  <si>
    <t>会計担当</t>
    <rPh sb="0" eb="2">
      <t>カイケイ</t>
    </rPh>
    <rPh sb="2" eb="4">
      <t>タントウ</t>
    </rPh>
    <phoneticPr fontId="3"/>
  </si>
  <si>
    <t>福祉活動助成費</t>
    <rPh sb="0" eb="2">
      <t>フクシ</t>
    </rPh>
    <rPh sb="2" eb="4">
      <t>カツドウ</t>
    </rPh>
    <rPh sb="4" eb="6">
      <t>ジョセイ</t>
    </rPh>
    <rPh sb="6" eb="7">
      <t>ヒ</t>
    </rPh>
    <phoneticPr fontId="3"/>
  </si>
  <si>
    <t>○○神社</t>
    <rPh sb="2" eb="4">
      <t>ジンジャ</t>
    </rPh>
    <phoneticPr fontId="3"/>
  </si>
  <si>
    <t>○○御薬師様</t>
    <rPh sb="2" eb="3">
      <t>オ</t>
    </rPh>
    <rPh sb="3" eb="6">
      <t>ヤクシサマ</t>
    </rPh>
    <phoneticPr fontId="3"/>
  </si>
  <si>
    <t>○○連合会会費</t>
    <phoneticPr fontId="3"/>
  </si>
  <si>
    <t>○○連合会会費</t>
    <rPh sb="2" eb="5">
      <t>レンゴウカイ</t>
    </rPh>
    <rPh sb="5" eb="7">
      <t>カイヒ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</si>
  <si>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4"/>
  </si>
  <si>
    <t>○○社務所使用料</t>
    <rPh sb="2" eb="8">
      <t>シャムショシヨウリョウ</t>
    </rPh>
    <phoneticPr fontId="3"/>
  </si>
  <si>
    <t>10組○○氏引っ越し転入祝</t>
    <rPh sb="2" eb="3">
      <t>クミ</t>
    </rPh>
    <rPh sb="5" eb="6">
      <t>シ</t>
    </rPh>
    <rPh sb="6" eb="7">
      <t>ヒ</t>
    </rPh>
    <rPh sb="8" eb="9">
      <t>コ</t>
    </rPh>
    <rPh sb="10" eb="12">
      <t>テンニュウ</t>
    </rPh>
    <rPh sb="12" eb="13">
      <t>イワイ</t>
    </rPh>
    <phoneticPr fontId="3"/>
  </si>
  <si>
    <t>30年度総会 飲み物・弁当代</t>
    <rPh sb="2" eb="4">
      <t>ネンド</t>
    </rPh>
    <rPh sb="4" eb="6">
      <t>ソウカイ</t>
    </rPh>
    <rPh sb="7" eb="8">
      <t>ノ</t>
    </rPh>
    <rPh sb="9" eb="10">
      <t>モノ</t>
    </rPh>
    <rPh sb="11" eb="13">
      <t>ベントウ</t>
    </rPh>
    <rPh sb="13" eb="14">
      <t>ダイ</t>
    </rPh>
    <phoneticPr fontId="3"/>
  </si>
  <si>
    <t>abc会社</t>
    <rPh sb="3" eb="5">
      <t>カイシャ</t>
    </rPh>
    <phoneticPr fontId="3"/>
  </si>
  <si>
    <t>def会社</t>
    <rPh sb="3" eb="5">
      <t>カイシャ</t>
    </rPh>
    <phoneticPr fontId="3"/>
  </si>
  <si>
    <t>xyz会社</t>
    <rPh sb="3" eb="5">
      <t>カイシャ</t>
    </rPh>
    <phoneticPr fontId="3"/>
  </si>
  <si>
    <t>○○連合会会費</t>
    <phoneticPr fontId="3"/>
  </si>
  <si>
    <t>○○リビング（株）</t>
    <rPh sb="7" eb="8">
      <t>カブ</t>
    </rPh>
    <phoneticPr fontId="3"/>
  </si>
  <si>
    <t>（株）○○油店</t>
    <rPh sb="1" eb="2">
      <t>カブ</t>
    </rPh>
    <rPh sb="5" eb="7">
      <t>アブラテン</t>
    </rPh>
    <phoneticPr fontId="3"/>
  </si>
  <si>
    <t>○○老友会助成金</t>
    <rPh sb="2" eb="3">
      <t>ロウ</t>
    </rPh>
    <rPh sb="3" eb="4">
      <t>ユウ</t>
    </rPh>
    <rPh sb="4" eb="5">
      <t>カイ</t>
    </rPh>
    <rPh sb="5" eb="8">
      <t>ジョセイキン</t>
    </rPh>
    <phoneticPr fontId="3"/>
  </si>
  <si>
    <t>中学校後援会費50×300円</t>
    <rPh sb="0" eb="1">
      <t>ナカ</t>
    </rPh>
    <rPh sb="1" eb="3">
      <t>ガッコウ</t>
    </rPh>
    <rPh sb="3" eb="6">
      <t>コウエンカイ</t>
    </rPh>
    <rPh sb="6" eb="7">
      <t>ヒ</t>
    </rPh>
    <rPh sb="13" eb="14">
      <t>エン</t>
    </rPh>
    <phoneticPr fontId="3"/>
  </si>
  <si>
    <t>小学校後援会費５０×300円</t>
    <rPh sb="0" eb="1">
      <t>ショウ</t>
    </rPh>
    <rPh sb="1" eb="3">
      <t>ガッコウ</t>
    </rPh>
    <rPh sb="3" eb="6">
      <t>コウエンカイ</t>
    </rPh>
    <rPh sb="6" eb="7">
      <t>ヒ</t>
    </rPh>
    <rPh sb="13" eb="14">
      <t>エン</t>
    </rPh>
    <phoneticPr fontId="3"/>
  </si>
  <si>
    <t>ゴミ集積収納庫</t>
    <rPh sb="2" eb="4">
      <t>シュウセキ</t>
    </rPh>
    <rPh sb="4" eb="7">
      <t>シュウノウコ</t>
    </rPh>
    <phoneticPr fontId="3"/>
  </si>
  <si>
    <t>市衛生組合連合会会費150×50</t>
    <rPh sb="0" eb="1">
      <t>シ</t>
    </rPh>
    <rPh sb="1" eb="3">
      <t>エイセイ</t>
    </rPh>
    <rPh sb="3" eb="5">
      <t>クミアイ</t>
    </rPh>
    <rPh sb="5" eb="8">
      <t>レンゴウカイ</t>
    </rPh>
    <rPh sb="8" eb="10">
      <t>カイヒ</t>
    </rPh>
    <phoneticPr fontId="3"/>
  </si>
  <si>
    <t>市防犯協会・交通安全220×50</t>
    <rPh sb="0" eb="1">
      <t>シ</t>
    </rPh>
    <rPh sb="1" eb="3">
      <t>ボウハン</t>
    </rPh>
    <rPh sb="3" eb="5">
      <t>キョウカイ</t>
    </rPh>
    <rPh sb="6" eb="10">
      <t>コウツウアンゼン</t>
    </rPh>
    <phoneticPr fontId="3"/>
  </si>
  <si>
    <t>社会福祉協議会会費500×50</t>
    <rPh sb="0" eb="2">
      <t>シャカイ</t>
    </rPh>
    <rPh sb="2" eb="4">
      <t>フクシ</t>
    </rPh>
    <rPh sb="4" eb="7">
      <t>キョウギカイ</t>
    </rPh>
    <rPh sb="7" eb="9">
      <t>カイヒ</t>
    </rPh>
    <phoneticPr fontId="3"/>
  </si>
  <si>
    <t>地区会長  ○○ ○○       会計監査 ○○ ○○</t>
    <rPh sb="0" eb="2">
      <t>チク</t>
    </rPh>
    <rPh sb="2" eb="4">
      <t>カイチョウ</t>
    </rPh>
    <rPh sb="18" eb="20">
      <t>カイケイ</t>
    </rPh>
    <rPh sb="20" eb="22">
      <t>カンサ</t>
    </rPh>
    <phoneticPr fontId="3"/>
  </si>
  <si>
    <t>会計担当　○○ ○○       会計監査 ○○ ○○</t>
    <rPh sb="0" eb="2">
      <t>カイケイ</t>
    </rPh>
    <rPh sb="2" eb="4">
      <t>タントウ</t>
    </rPh>
    <rPh sb="17" eb="19">
      <t>カイケイ</t>
    </rPh>
    <rPh sb="19" eb="21">
      <t>カンサ</t>
    </rPh>
    <phoneticPr fontId="3"/>
  </si>
  <si>
    <t>ご神前</t>
    <rPh sb="1" eb="3">
      <t>シンゼン</t>
    </rPh>
    <phoneticPr fontId="3"/>
  </si>
  <si>
    <t>花見</t>
    <rPh sb="0" eb="2">
      <t>ハナミ</t>
    </rPh>
    <phoneticPr fontId="3"/>
  </si>
  <si>
    <t>協賛</t>
    <rPh sb="0" eb="2">
      <t>キョウサン</t>
    </rPh>
    <phoneticPr fontId="3"/>
  </si>
  <si>
    <t>（期間 平成31年4月1日～令和2年3月31日）</t>
    <rPh sb="1" eb="3">
      <t>キカン</t>
    </rPh>
    <rPh sb="4" eb="6">
      <t>ヘイセイ</t>
    </rPh>
    <rPh sb="8" eb="9">
      <t>ネン</t>
    </rPh>
    <rPh sb="10" eb="11">
      <t>ガツ</t>
    </rPh>
    <rPh sb="12" eb="13">
      <t>ニチ</t>
    </rPh>
    <rPh sb="14" eb="16">
      <t>レイワ</t>
    </rPh>
    <rPh sb="17" eb="18">
      <t>ネン</t>
    </rPh>
    <rPh sb="18" eb="19">
      <t>ヘイネン</t>
    </rPh>
    <rPh sb="19" eb="20">
      <t>ガツ</t>
    </rPh>
    <rPh sb="22" eb="23">
      <t>ニチ</t>
    </rPh>
    <phoneticPr fontId="3"/>
  </si>
  <si>
    <t>令和1年度　○○○○○町 地区会  決算報告書</t>
    <rPh sb="0" eb="2">
      <t>レイワ</t>
    </rPh>
    <rPh sb="3" eb="5">
      <t>ネンド</t>
    </rPh>
    <rPh sb="11" eb="12">
      <t>マチ</t>
    </rPh>
    <rPh sb="13" eb="15">
      <t>チク</t>
    </rPh>
    <rPh sb="15" eb="16">
      <t>カイ</t>
    </rPh>
    <rPh sb="18" eb="20">
      <t>ケッサン</t>
    </rPh>
    <rPh sb="20" eb="23">
      <t>ホウコクショ</t>
    </rPh>
    <phoneticPr fontId="3"/>
  </si>
  <si>
    <t>○○○地区連合負担金</t>
    <rPh sb="3" eb="5">
      <t>チク</t>
    </rPh>
    <rPh sb="5" eb="7">
      <t>レンゴウ</t>
    </rPh>
    <rPh sb="7" eb="10">
      <t>フタンキン</t>
    </rPh>
    <phoneticPr fontId="3"/>
  </si>
  <si>
    <t>町内老友会</t>
    <rPh sb="0" eb="2">
      <t>チョウナイ</t>
    </rPh>
    <rPh sb="2" eb="3">
      <t>ロウ</t>
    </rPh>
    <rPh sb="3" eb="4">
      <t>ユウ</t>
    </rPh>
    <rPh sb="4" eb="5">
      <t>カイ</t>
    </rPh>
    <phoneticPr fontId="3"/>
  </si>
  <si>
    <t>○年度共同募金</t>
    <rPh sb="1" eb="3">
      <t>ネンド</t>
    </rPh>
    <rPh sb="3" eb="5">
      <t>キョウドウ</t>
    </rPh>
    <rPh sb="5" eb="7">
      <t>ボキン</t>
    </rPh>
    <phoneticPr fontId="3"/>
  </si>
  <si>
    <t>（期間 令和2年4月1日～令和3年3月31日）</t>
    <rPh sb="1" eb="3">
      <t>キカン</t>
    </rPh>
    <rPh sb="4" eb="6">
      <t>レイワ</t>
    </rPh>
    <rPh sb="7" eb="8">
      <t>ネン</t>
    </rPh>
    <rPh sb="8" eb="9">
      <t>ヘイネン</t>
    </rPh>
    <rPh sb="9" eb="10">
      <t>ガツ</t>
    </rPh>
    <rPh sb="11" eb="12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3"/>
  </si>
  <si>
    <t>県民のあゆみ地区交付金 200円×50世帯</t>
    <rPh sb="0" eb="2">
      <t>ケンミン</t>
    </rPh>
    <rPh sb="6" eb="8">
      <t>チク</t>
    </rPh>
    <rPh sb="8" eb="11">
      <t>コウフキン</t>
    </rPh>
    <rPh sb="15" eb="16">
      <t>エン</t>
    </rPh>
    <rPh sb="19" eb="21">
      <t>セタイ</t>
    </rPh>
    <phoneticPr fontId="3"/>
  </si>
  <si>
    <r>
      <t xml:space="preserve">令和2年度　○○○○○町地区会予算 </t>
    </r>
    <r>
      <rPr>
        <b/>
        <sz val="11"/>
        <color theme="1"/>
        <rFont val="ＭＳ Ｐゴシック"/>
        <family val="3"/>
        <charset val="128"/>
        <scheme val="major"/>
      </rPr>
      <t>（案）</t>
    </r>
    <rPh sb="0" eb="2">
      <t>レイワ</t>
    </rPh>
    <rPh sb="3" eb="5">
      <t>ネンド</t>
    </rPh>
    <rPh sb="11" eb="12">
      <t>マチ</t>
    </rPh>
    <rPh sb="12" eb="14">
      <t>チク</t>
    </rPh>
    <rPh sb="14" eb="15">
      <t>カイ</t>
    </rPh>
    <rPh sb="15" eb="17">
      <t>ヨサン</t>
    </rPh>
    <rPh sb="19" eb="20">
      <t>アン</t>
    </rPh>
    <phoneticPr fontId="3"/>
  </si>
  <si>
    <t>○○○○○町 地 区 会　 金 銭 出 納 帳</t>
    <rPh sb="5" eb="6">
      <t>マチ</t>
    </rPh>
    <rPh sb="7" eb="8">
      <t>チ</t>
    </rPh>
    <rPh sb="9" eb="10">
      <t>ク</t>
    </rPh>
    <rPh sb="11" eb="12">
      <t>カイ</t>
    </rPh>
    <rPh sb="14" eb="15">
      <t>カネ</t>
    </rPh>
    <rPh sb="16" eb="17">
      <t>ゼニ</t>
    </rPh>
    <rPh sb="18" eb="19">
      <t>デ</t>
    </rPh>
    <rPh sb="20" eb="21">
      <t>オサム</t>
    </rPh>
    <rPh sb="22" eb="23">
      <t>トバリ</t>
    </rPh>
    <phoneticPr fontId="4"/>
  </si>
  <si>
    <t>通　帳　NO.190000</t>
    <rPh sb="0" eb="1">
      <t>ツウ</t>
    </rPh>
    <rPh sb="2" eb="3">
      <t>トバリ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</si>
</sst>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;@"/>
    <numFmt numFmtId="177" formatCode="#,##0_);[Red]\(#,##0\)"/>
    <numFmt numFmtId="178" formatCode="0;&quot;△ &quot;0"/>
    <numFmt numFmtId="179" formatCode="m&quot;月&quot;d&quot;日&quot;;@"/>
    <numFmt numFmtId="180" formatCode="#,##0;&quot;△ &quot;#,##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38" fontId="2" fillId="0" borderId="0" xfId="1" applyFont="1" applyBorder="1" applyAlignment="1"/>
    <xf numFmtId="0" fontId="7" fillId="0" borderId="0" xfId="0" applyFont="1" applyAlignment="1"/>
    <xf numFmtId="38" fontId="8" fillId="0" borderId="1" xfId="1" applyFont="1" applyBorder="1" applyAlignment="1"/>
    <xf numFmtId="38" fontId="9" fillId="0" borderId="0" xfId="1" applyFont="1" applyAlignment="1"/>
    <xf numFmtId="0" fontId="9" fillId="0" borderId="0" xfId="0" applyFont="1" applyAlignment="1"/>
    <xf numFmtId="0" fontId="9" fillId="0" borderId="0" xfId="0" applyFont="1" applyBorder="1" applyAlignment="1"/>
    <xf numFmtId="38" fontId="8" fillId="0" borderId="1" xfId="1" applyFont="1" applyFill="1" applyBorder="1" applyAlignment="1"/>
    <xf numFmtId="0" fontId="2" fillId="0" borderId="2" xfId="0" applyFont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10" fillId="0" borderId="2" xfId="1" applyFont="1" applyBorder="1" applyAlignment="1"/>
    <xf numFmtId="38" fontId="8" fillId="0" borderId="3" xfId="1" applyFont="1" applyBorder="1" applyAlignment="1"/>
    <xf numFmtId="0" fontId="8" fillId="0" borderId="2" xfId="0" applyFont="1" applyBorder="1" applyAlignment="1"/>
    <xf numFmtId="0" fontId="9" fillId="0" borderId="4" xfId="0" applyFont="1" applyBorder="1" applyAlignment="1"/>
    <xf numFmtId="38" fontId="10" fillId="0" borderId="5" xfId="1" applyFont="1" applyBorder="1" applyAlignment="1"/>
    <xf numFmtId="38" fontId="8" fillId="0" borderId="2" xfId="1" applyFont="1" applyFill="1" applyBorder="1" applyAlignment="1"/>
    <xf numFmtId="0" fontId="11" fillId="0" borderId="0" xfId="0" applyFont="1" applyAlignment="1"/>
    <xf numFmtId="176" fontId="5" fillId="2" borderId="6" xfId="0" applyNumberFormat="1" applyFont="1" applyFill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38" fontId="5" fillId="0" borderId="6" xfId="1" applyFont="1" applyFill="1" applyBorder="1" applyAlignment="1"/>
    <xf numFmtId="38" fontId="5" fillId="0" borderId="9" xfId="1" applyFont="1" applyFill="1" applyBorder="1" applyAlignment="1"/>
    <xf numFmtId="38" fontId="5" fillId="0" borderId="10" xfId="1" applyFont="1" applyFill="1" applyBorder="1" applyAlignment="1"/>
    <xf numFmtId="38" fontId="12" fillId="0" borderId="6" xfId="1" applyFont="1" applyFill="1" applyBorder="1" applyAlignment="1"/>
    <xf numFmtId="38" fontId="12" fillId="0" borderId="9" xfId="1" applyFont="1" applyFill="1" applyBorder="1" applyAlignment="1"/>
    <xf numFmtId="177" fontId="12" fillId="0" borderId="11" xfId="1" applyNumberFormat="1" applyFont="1" applyBorder="1" applyAlignment="1"/>
    <xf numFmtId="38" fontId="9" fillId="0" borderId="6" xfId="1" applyFont="1" applyBorder="1" applyAlignment="1"/>
    <xf numFmtId="38" fontId="9" fillId="0" borderId="9" xfId="1" applyFont="1" applyBorder="1" applyAlignment="1"/>
    <xf numFmtId="38" fontId="9" fillId="0" borderId="10" xfId="1" applyFont="1" applyBorder="1" applyAlignment="1"/>
    <xf numFmtId="0" fontId="13" fillId="0" borderId="12" xfId="0" applyFont="1" applyFill="1" applyBorder="1" applyAlignment="1"/>
    <xf numFmtId="0" fontId="13" fillId="0" borderId="13" xfId="0" applyFont="1" applyFill="1" applyBorder="1" applyAlignment="1"/>
    <xf numFmtId="0" fontId="11" fillId="0" borderId="8" xfId="0" applyFont="1" applyBorder="1" applyAlignment="1"/>
    <xf numFmtId="38" fontId="5" fillId="0" borderId="14" xfId="1" applyFont="1" applyFill="1" applyBorder="1" applyAlignment="1"/>
    <xf numFmtId="38" fontId="5" fillId="0" borderId="15" xfId="1" applyFont="1" applyFill="1" applyBorder="1" applyAlignment="1"/>
    <xf numFmtId="38" fontId="5" fillId="0" borderId="16" xfId="1" applyFont="1" applyFill="1" applyBorder="1" applyAlignment="1"/>
    <xf numFmtId="38" fontId="12" fillId="0" borderId="14" xfId="1" applyFont="1" applyFill="1" applyBorder="1" applyAlignment="1"/>
    <xf numFmtId="38" fontId="12" fillId="0" borderId="15" xfId="1" applyFont="1" applyFill="1" applyBorder="1" applyAlignment="1"/>
    <xf numFmtId="38" fontId="9" fillId="0" borderId="14" xfId="1" applyFont="1" applyBorder="1" applyAlignment="1"/>
    <xf numFmtId="38" fontId="9" fillId="0" borderId="15" xfId="1" applyFont="1" applyBorder="1" applyAlignment="1"/>
    <xf numFmtId="38" fontId="12" fillId="0" borderId="17" xfId="1" applyFont="1" applyBorder="1" applyAlignment="1"/>
    <xf numFmtId="38" fontId="9" fillId="0" borderId="15" xfId="1" applyFont="1" applyFill="1" applyBorder="1" applyAlignment="1"/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8" xfId="0" applyFont="1" applyFill="1" applyBorder="1" applyAlignment="1"/>
    <xf numFmtId="0" fontId="13" fillId="0" borderId="19" xfId="0" applyFont="1" applyFill="1" applyBorder="1" applyAlignment="1"/>
    <xf numFmtId="0" fontId="0" fillId="0" borderId="13" xfId="0" applyFont="1" applyBorder="1">
      <alignment vertical="center"/>
    </xf>
    <xf numFmtId="38" fontId="5" fillId="0" borderId="18" xfId="0" applyNumberFormat="1" applyFont="1" applyFill="1" applyBorder="1" applyAlignment="1"/>
    <xf numFmtId="0" fontId="5" fillId="0" borderId="17" xfId="0" applyFont="1" applyFill="1" applyBorder="1" applyAlignment="1"/>
    <xf numFmtId="38" fontId="5" fillId="0" borderId="20" xfId="1" applyFont="1" applyBorder="1" applyAlignment="1"/>
    <xf numFmtId="38" fontId="5" fillId="0" borderId="0" xfId="0" applyNumberFormat="1" applyFont="1" applyFill="1" applyBorder="1" applyAlignment="1"/>
    <xf numFmtId="38" fontId="5" fillId="0" borderId="18" xfId="1" applyFont="1" applyBorder="1" applyAlignment="1"/>
    <xf numFmtId="38" fontId="5" fillId="0" borderId="14" xfId="1" applyFont="1" applyBorder="1" applyAlignment="1"/>
    <xf numFmtId="38" fontId="5" fillId="0" borderId="15" xfId="1" applyFont="1" applyBorder="1" applyAlignment="1"/>
    <xf numFmtId="0" fontId="5" fillId="0" borderId="15" xfId="0" applyFont="1" applyFill="1" applyBorder="1" applyAlignment="1"/>
    <xf numFmtId="176" fontId="5" fillId="2" borderId="14" xfId="0" applyNumberFormat="1" applyFont="1" applyFill="1" applyBorder="1" applyAlignment="1"/>
    <xf numFmtId="0" fontId="5" fillId="0" borderId="15" xfId="0" applyFont="1" applyBorder="1" applyAlignment="1"/>
    <xf numFmtId="0" fontId="5" fillId="0" borderId="13" xfId="0" applyFont="1" applyBorder="1" applyAlignment="1"/>
    <xf numFmtId="176" fontId="5" fillId="0" borderId="14" xfId="0" applyNumberFormat="1" applyFont="1" applyBorder="1" applyAlignment="1"/>
    <xf numFmtId="0" fontId="5" fillId="0" borderId="19" xfId="0" applyFont="1" applyFill="1" applyBorder="1" applyAlignment="1"/>
    <xf numFmtId="0" fontId="5" fillId="0" borderId="0" xfId="0" applyFont="1" applyFill="1" applyAlignment="1"/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14" fillId="0" borderId="15" xfId="1" applyFont="1" applyBorder="1">
      <alignment vertical="center"/>
    </xf>
    <xf numFmtId="176" fontId="0" fillId="0" borderId="14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38" fontId="9" fillId="0" borderId="21" xfId="1" applyFont="1" applyBorder="1" applyAlignment="1"/>
    <xf numFmtId="38" fontId="9" fillId="0" borderId="23" xfId="1" applyFont="1" applyBorder="1" applyAlignment="1"/>
    <xf numFmtId="0" fontId="9" fillId="0" borderId="1" xfId="0" applyFont="1" applyBorder="1" applyAlignment="1"/>
    <xf numFmtId="38" fontId="9" fillId="0" borderId="0" xfId="1" applyFont="1" applyBorder="1" applyAlignment="1"/>
    <xf numFmtId="38" fontId="10" fillId="0" borderId="0" xfId="1" applyFont="1" applyBorder="1" applyAlignment="1"/>
    <xf numFmtId="0" fontId="2" fillId="0" borderId="24" xfId="0" applyFont="1" applyBorder="1" applyAlignment="1">
      <alignment horizontal="center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178" fontId="5" fillId="0" borderId="0" xfId="1" applyNumberFormat="1" applyFont="1">
      <alignment vertical="center"/>
    </xf>
    <xf numFmtId="0" fontId="15" fillId="0" borderId="0" xfId="0" applyFont="1">
      <alignment vertical="center"/>
    </xf>
    <xf numFmtId="38" fontId="16" fillId="0" borderId="0" xfId="1" applyFont="1">
      <alignment vertical="center"/>
    </xf>
    <xf numFmtId="178" fontId="16" fillId="0" borderId="0" xfId="1" applyNumberFormat="1" applyFont="1">
      <alignment vertical="center"/>
    </xf>
    <xf numFmtId="179" fontId="5" fillId="0" borderId="0" xfId="0" applyNumberFormat="1" applyFont="1">
      <alignment vertical="center"/>
    </xf>
    <xf numFmtId="38" fontId="17" fillId="0" borderId="0" xfId="1" applyFont="1" applyAlignment="1"/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1" xfId="1" applyFont="1" applyBorder="1">
      <alignment vertical="center"/>
    </xf>
    <xf numFmtId="178" fontId="2" fillId="0" borderId="32" xfId="1" applyNumberFormat="1" applyFont="1" applyBorder="1">
      <alignment vertical="center"/>
    </xf>
    <xf numFmtId="9" fontId="2" fillId="0" borderId="32" xfId="2" applyNumberFormat="1" applyFont="1" applyBorder="1" applyAlignment="1">
      <alignment horizont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5" fillId="0" borderId="35" xfId="0" applyFont="1" applyBorder="1">
      <alignment vertical="center"/>
    </xf>
    <xf numFmtId="38" fontId="2" fillId="0" borderId="32" xfId="1" applyFont="1" applyBorder="1">
      <alignment vertical="center"/>
    </xf>
    <xf numFmtId="180" fontId="2" fillId="0" borderId="32" xfId="1" applyNumberFormat="1" applyFont="1" applyBorder="1">
      <alignment vertical="center"/>
    </xf>
    <xf numFmtId="9" fontId="2" fillId="0" borderId="32" xfId="2" applyNumberFormat="1" applyFont="1" applyBorder="1" applyAlignment="1"/>
    <xf numFmtId="0" fontId="5" fillId="0" borderId="36" xfId="0" applyFont="1" applyBorder="1">
      <alignment vertical="center"/>
    </xf>
    <xf numFmtId="0" fontId="17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5" fillId="0" borderId="38" xfId="0" applyFont="1" applyBorder="1">
      <alignment vertical="center"/>
    </xf>
    <xf numFmtId="38" fontId="2" fillId="0" borderId="39" xfId="1" applyFont="1" applyBorder="1">
      <alignment vertical="center"/>
    </xf>
    <xf numFmtId="180" fontId="2" fillId="0" borderId="39" xfId="1" applyNumberFormat="1" applyFont="1" applyBorder="1">
      <alignment vertical="center"/>
    </xf>
    <xf numFmtId="9" fontId="2" fillId="0" borderId="39" xfId="2" applyNumberFormat="1" applyFont="1" applyBorder="1" applyAlignment="1"/>
    <xf numFmtId="0" fontId="5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5" fillId="0" borderId="42" xfId="0" applyFont="1" applyBorder="1">
      <alignment vertical="center"/>
    </xf>
    <xf numFmtId="38" fontId="2" fillId="0" borderId="43" xfId="1" applyFont="1" applyBorder="1">
      <alignment vertical="center"/>
    </xf>
    <xf numFmtId="180" fontId="2" fillId="0" borderId="43" xfId="1" applyNumberFormat="1" applyFont="1" applyBorder="1">
      <alignment vertical="center"/>
    </xf>
    <xf numFmtId="9" fontId="2" fillId="0" borderId="44" xfId="2" applyNumberFormat="1" applyFont="1" applyBorder="1" applyAlignment="1"/>
    <xf numFmtId="0" fontId="5" fillId="0" borderId="45" xfId="0" applyFont="1" applyBorder="1">
      <alignment vertical="center"/>
    </xf>
    <xf numFmtId="0" fontId="15" fillId="0" borderId="0" xfId="0" applyFont="1" applyBorder="1">
      <alignment vertical="center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178" fontId="5" fillId="0" borderId="0" xfId="1" applyNumberFormat="1" applyFont="1" applyBorder="1">
      <alignment vertical="center"/>
    </xf>
    <xf numFmtId="0" fontId="2" fillId="0" borderId="46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47" xfId="0" applyFont="1" applyBorder="1">
      <alignment vertical="center"/>
    </xf>
    <xf numFmtId="0" fontId="5" fillId="0" borderId="4" xfId="0" applyFont="1" applyBorder="1">
      <alignment vertical="center"/>
    </xf>
    <xf numFmtId="38" fontId="18" fillId="0" borderId="43" xfId="1" applyFont="1" applyBorder="1">
      <alignment vertical="center"/>
    </xf>
    <xf numFmtId="180" fontId="18" fillId="0" borderId="43" xfId="1" applyNumberFormat="1" applyFont="1" applyBorder="1">
      <alignment vertical="center"/>
    </xf>
    <xf numFmtId="9" fontId="2" fillId="0" borderId="43" xfId="2" applyNumberFormat="1" applyFont="1" applyBorder="1" applyAlignment="1"/>
    <xf numFmtId="0" fontId="9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38" fontId="17" fillId="0" borderId="4" xfId="1" applyFont="1" applyBorder="1">
      <alignment vertical="center"/>
    </xf>
    <xf numFmtId="38" fontId="17" fillId="0" borderId="24" xfId="1" applyFont="1" applyBorder="1">
      <alignment vertical="center"/>
    </xf>
    <xf numFmtId="180" fontId="18" fillId="0" borderId="51" xfId="1" applyNumberFormat="1" applyFont="1" applyBorder="1">
      <alignment vertical="center"/>
    </xf>
    <xf numFmtId="9" fontId="2" fillId="0" borderId="51" xfId="2" applyNumberFormat="1" applyFont="1" applyBorder="1" applyAlignment="1"/>
    <xf numFmtId="0" fontId="9" fillId="0" borderId="5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38" fontId="17" fillId="0" borderId="55" xfId="1" applyFont="1" applyBorder="1">
      <alignment vertical="center"/>
    </xf>
    <xf numFmtId="180" fontId="18" fillId="0" borderId="55" xfId="1" applyNumberFormat="1" applyFont="1" applyBorder="1">
      <alignment vertical="center"/>
    </xf>
    <xf numFmtId="9" fontId="2" fillId="0" borderId="55" xfId="2" applyNumberFormat="1" applyFont="1" applyBorder="1" applyAlignment="1"/>
    <xf numFmtId="0" fontId="9" fillId="0" borderId="56" xfId="0" applyFont="1" applyBorder="1">
      <alignment vertical="center"/>
    </xf>
    <xf numFmtId="38" fontId="17" fillId="0" borderId="5" xfId="1" applyFont="1" applyBorder="1">
      <alignment vertical="center"/>
    </xf>
    <xf numFmtId="38" fontId="17" fillId="0" borderId="2" xfId="1" applyFont="1" applyBorder="1">
      <alignment vertical="center"/>
    </xf>
    <xf numFmtId="0" fontId="9" fillId="0" borderId="57" xfId="0" applyFont="1" applyBorder="1">
      <alignment vertical="center"/>
    </xf>
    <xf numFmtId="0" fontId="5" fillId="0" borderId="41" xfId="0" applyFont="1" applyBorder="1">
      <alignment vertical="center"/>
    </xf>
    <xf numFmtId="0" fontId="2" fillId="0" borderId="58" xfId="0" applyFont="1" applyBorder="1">
      <alignment vertical="center"/>
    </xf>
    <xf numFmtId="0" fontId="5" fillId="0" borderId="24" xfId="0" applyFont="1" applyBorder="1">
      <alignment vertical="center"/>
    </xf>
    <xf numFmtId="38" fontId="18" fillId="0" borderId="55" xfId="1" applyFont="1" applyBorder="1">
      <alignment vertical="center"/>
    </xf>
    <xf numFmtId="0" fontId="5" fillId="0" borderId="59" xfId="0" applyFont="1" applyBorder="1">
      <alignment vertical="center"/>
    </xf>
    <xf numFmtId="0" fontId="17" fillId="0" borderId="60" xfId="0" applyFont="1" applyBorder="1">
      <alignment vertical="center"/>
    </xf>
    <xf numFmtId="180" fontId="18" fillId="0" borderId="2" xfId="1" applyNumberFormat="1" applyFont="1" applyBorder="1">
      <alignment vertical="center"/>
    </xf>
    <xf numFmtId="9" fontId="2" fillId="0" borderId="2" xfId="2" applyNumberFormat="1" applyFont="1" applyBorder="1" applyAlignment="1"/>
    <xf numFmtId="0" fontId="9" fillId="0" borderId="61" xfId="0" applyFont="1" applyBorder="1">
      <alignment vertical="center"/>
    </xf>
    <xf numFmtId="0" fontId="5" fillId="0" borderId="60" xfId="0" applyFont="1" applyBorder="1">
      <alignment vertical="center"/>
    </xf>
    <xf numFmtId="0" fontId="5" fillId="0" borderId="32" xfId="0" applyFont="1" applyBorder="1">
      <alignment vertical="center"/>
    </xf>
    <xf numFmtId="0" fontId="17" fillId="0" borderId="50" xfId="0" applyFont="1" applyBorder="1">
      <alignment vertical="center"/>
    </xf>
    <xf numFmtId="0" fontId="11" fillId="0" borderId="56" xfId="0" applyFont="1" applyBorder="1">
      <alignment vertical="center"/>
    </xf>
    <xf numFmtId="38" fontId="18" fillId="0" borderId="39" xfId="1" applyFont="1" applyBorder="1">
      <alignment vertical="center"/>
    </xf>
    <xf numFmtId="180" fontId="18" fillId="0" borderId="31" xfId="1" applyNumberFormat="1" applyFont="1" applyBorder="1">
      <alignment vertical="center"/>
    </xf>
    <xf numFmtId="38" fontId="18" fillId="0" borderId="43" xfId="1" applyFont="1" applyBorder="1" applyAlignment="1"/>
    <xf numFmtId="180" fontId="18" fillId="0" borderId="44" xfId="1" applyNumberFormat="1" applyFont="1" applyBorder="1" applyAlignment="1"/>
    <xf numFmtId="0" fontId="5" fillId="0" borderId="48" xfId="0" applyFont="1" applyBorder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 applyAlignment="1">
      <alignment vertical="center"/>
    </xf>
    <xf numFmtId="38" fontId="2" fillId="0" borderId="0" xfId="1" applyFont="1" applyFill="1">
      <alignment vertical="center"/>
    </xf>
    <xf numFmtId="178" fontId="2" fillId="0" borderId="0" xfId="1" applyNumberFormat="1" applyFont="1">
      <alignment vertical="center"/>
    </xf>
    <xf numFmtId="0" fontId="18" fillId="0" borderId="0" xfId="0" applyFont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0" xfId="0" applyFont="1" applyFill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176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38" fontId="2" fillId="0" borderId="21" xfId="1" applyFont="1" applyBorder="1">
      <alignment vertical="center"/>
    </xf>
    <xf numFmtId="38" fontId="2" fillId="0" borderId="23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0" xfId="1" applyFont="1" applyBorder="1">
      <alignment vertical="center"/>
    </xf>
    <xf numFmtId="176" fontId="5" fillId="0" borderId="0" xfId="0" applyNumberFormat="1" applyFont="1">
      <alignment vertical="center"/>
    </xf>
    <xf numFmtId="0" fontId="5" fillId="0" borderId="2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29" xfId="0" applyFont="1" applyBorder="1">
      <alignment vertical="center"/>
    </xf>
    <xf numFmtId="38" fontId="2" fillId="0" borderId="51" xfId="1" applyFont="1" applyBorder="1">
      <alignment vertical="center"/>
    </xf>
    <xf numFmtId="38" fontId="2" fillId="0" borderId="55" xfId="1" applyFont="1" applyBorder="1">
      <alignment vertical="center"/>
    </xf>
    <xf numFmtId="38" fontId="17" fillId="0" borderId="0" xfId="1" applyFont="1" applyAlignment="1">
      <alignment horizontal="left"/>
    </xf>
    <xf numFmtId="38" fontId="2" fillId="0" borderId="31" xfId="1" applyFont="1" applyBorder="1" applyAlignment="1">
      <alignment horizontal="center" vertical="center"/>
    </xf>
    <xf numFmtId="38" fontId="18" fillId="0" borderId="31" xfId="1" applyFont="1" applyBorder="1">
      <alignment vertical="center"/>
    </xf>
    <xf numFmtId="38" fontId="2" fillId="0" borderId="32" xfId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36" xfId="0" applyFont="1" applyBorder="1">
      <alignment vertical="center"/>
    </xf>
    <xf numFmtId="38" fontId="18" fillId="0" borderId="32" xfId="1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5" fillId="0" borderId="62" xfId="0" applyFont="1" applyBorder="1">
      <alignment vertical="center"/>
    </xf>
    <xf numFmtId="0" fontId="17" fillId="0" borderId="5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63" xfId="0" applyFont="1" applyBorder="1">
      <alignment vertical="center"/>
    </xf>
    <xf numFmtId="38" fontId="17" fillId="0" borderId="39" xfId="1" applyFont="1" applyBorder="1">
      <alignment vertical="center"/>
    </xf>
    <xf numFmtId="38" fontId="2" fillId="0" borderId="0" xfId="1" applyFont="1" applyAlignment="1">
      <alignment horizontal="left" vertical="center"/>
    </xf>
    <xf numFmtId="14" fontId="9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tabSelected="1" topLeftCell="C1" workbookViewId="0">
      <selection activeCell="K2" sqref="K2"/>
    </sheetView>
  </sheetViews>
  <sheetFormatPr defaultRowHeight="13.1"/>
  <cols>
    <col min="1" max="2" width="0" style="77" hidden="1" customWidth="1"/>
    <col min="3" max="3" width="6" style="77" customWidth="1"/>
    <col min="4" max="5" width="13.77734375" style="77" customWidth="1"/>
    <col min="6" max="6" width="27.77734375" style="77" customWidth="1"/>
    <col min="7" max="9" width="8.88671875" style="77"/>
    <col min="10" max="10" width="3" style="77" customWidth="1"/>
    <col min="11" max="13" width="8.88671875" style="77"/>
    <col min="14" max="14" width="2.77734375" style="77" customWidth="1"/>
    <col min="15" max="16384" width="8.88671875" style="77"/>
  </cols>
  <sheetData>
    <row r="1" spans="1:18" ht="18.350000000000001">
      <c r="C1" s="1" t="s">
        <v>136</v>
      </c>
      <c r="D1" s="2"/>
      <c r="E1" s="3" t="s">
        <v>166</v>
      </c>
      <c r="F1" s="1"/>
      <c r="G1" s="4"/>
      <c r="H1" s="4"/>
      <c r="I1" s="5"/>
      <c r="J1" s="2"/>
      <c r="K1" s="6" t="s">
        <v>167</v>
      </c>
      <c r="L1" s="7"/>
      <c r="M1" s="8"/>
      <c r="N1" s="9"/>
      <c r="O1" s="10" t="s">
        <v>0</v>
      </c>
      <c r="P1" s="204"/>
      <c r="Q1" s="204"/>
      <c r="R1" s="8"/>
    </row>
    <row r="2" spans="1:18">
      <c r="C2" s="11" t="s">
        <v>1</v>
      </c>
      <c r="D2" s="11" t="s">
        <v>2</v>
      </c>
      <c r="E2" s="11" t="s">
        <v>3</v>
      </c>
      <c r="F2" s="11" t="s">
        <v>4</v>
      </c>
      <c r="G2" s="12" t="s">
        <v>5</v>
      </c>
      <c r="H2" s="13" t="s">
        <v>6</v>
      </c>
      <c r="I2" s="11" t="s">
        <v>7</v>
      </c>
      <c r="J2" s="2"/>
      <c r="K2" s="14" t="s">
        <v>8</v>
      </c>
      <c r="L2" s="15" t="s">
        <v>6</v>
      </c>
      <c r="M2" s="16" t="s">
        <v>9</v>
      </c>
      <c r="N2" s="17"/>
      <c r="O2" s="18" t="s">
        <v>8</v>
      </c>
      <c r="P2" s="15" t="s">
        <v>6</v>
      </c>
      <c r="Q2" s="19" t="s">
        <v>10</v>
      </c>
      <c r="R2" s="20" t="s">
        <v>11</v>
      </c>
    </row>
    <row r="3" spans="1:18" customFormat="1">
      <c r="A3">
        <v>1</v>
      </c>
      <c r="B3">
        <f>IF(I3="","",A3)</f>
        <v>1</v>
      </c>
      <c r="C3" s="21">
        <v>43556</v>
      </c>
      <c r="D3" s="22" t="s">
        <v>12</v>
      </c>
      <c r="E3" s="22" t="s">
        <v>12</v>
      </c>
      <c r="F3" s="23" t="s">
        <v>13</v>
      </c>
      <c r="G3" s="24">
        <v>200000</v>
      </c>
      <c r="H3" s="25"/>
      <c r="I3" s="26">
        <v>200000</v>
      </c>
      <c r="J3" s="2"/>
      <c r="K3" s="27"/>
      <c r="L3" s="28"/>
      <c r="M3" s="29">
        <v>200000</v>
      </c>
      <c r="N3" s="8"/>
      <c r="O3" s="30"/>
      <c r="P3" s="31"/>
      <c r="Q3" s="32">
        <v>0</v>
      </c>
      <c r="R3" s="8" t="str">
        <f>IF(I3="","",IF(I3=M3+Q3,"〇","×"))</f>
        <v>〇</v>
      </c>
    </row>
    <row r="4" spans="1:18" customFormat="1">
      <c r="C4" s="21"/>
      <c r="D4" s="47" t="s">
        <v>49</v>
      </c>
      <c r="E4" s="22"/>
      <c r="F4" s="23"/>
      <c r="G4" s="24"/>
      <c r="H4" s="25"/>
      <c r="I4" s="38">
        <f>I3+G4-H4</f>
        <v>200000</v>
      </c>
      <c r="J4" s="2"/>
      <c r="K4" s="27"/>
      <c r="L4" s="28">
        <v>100000</v>
      </c>
      <c r="M4" s="29">
        <f>M3+K4-L4</f>
        <v>100000</v>
      </c>
      <c r="N4" s="8"/>
      <c r="O4" s="30">
        <v>100000</v>
      </c>
      <c r="P4" s="31"/>
      <c r="Q4" s="29">
        <f>Q3+O4-P4</f>
        <v>100000</v>
      </c>
      <c r="R4" s="8" t="str">
        <f t="shared" ref="R4:R65" si="0">IF(I4="","",IF(I4=M4+Q4,"〇","×"))</f>
        <v>〇</v>
      </c>
    </row>
    <row r="5" spans="1:18" customFormat="1">
      <c r="A5">
        <v>2</v>
      </c>
      <c r="B5">
        <f t="shared" ref="B5:B65" si="1">IF(I5="","",A5)</f>
        <v>2</v>
      </c>
      <c r="C5" s="21">
        <v>43556</v>
      </c>
      <c r="D5" s="33" t="s">
        <v>83</v>
      </c>
      <c r="E5" s="34" t="s">
        <v>14</v>
      </c>
      <c r="F5" s="35" t="s">
        <v>164</v>
      </c>
      <c r="G5" s="36">
        <v>10000</v>
      </c>
      <c r="H5" s="37"/>
      <c r="I5" s="38">
        <f>I4+G5-H5</f>
        <v>210000</v>
      </c>
      <c r="J5" s="2"/>
      <c r="K5" s="39"/>
      <c r="L5" s="40"/>
      <c r="M5" s="29">
        <f t="shared" ref="M5:M49" si="2">M4+K5-L5</f>
        <v>100000</v>
      </c>
      <c r="N5" s="8"/>
      <c r="O5" s="41">
        <v>10000</v>
      </c>
      <c r="P5" s="42"/>
      <c r="Q5" s="29">
        <f t="shared" ref="Q5:Q49" si="3">Q4+O5-P5</f>
        <v>110000</v>
      </c>
      <c r="R5" s="8" t="str">
        <f t="shared" si="0"/>
        <v>〇</v>
      </c>
    </row>
    <row r="6" spans="1:18">
      <c r="A6">
        <v>3</v>
      </c>
      <c r="B6">
        <f t="shared" si="1"/>
        <v>3</v>
      </c>
      <c r="C6" s="21">
        <v>43556</v>
      </c>
      <c r="D6" s="33" t="s">
        <v>15</v>
      </c>
      <c r="E6" s="34" t="s">
        <v>16</v>
      </c>
      <c r="F6" s="23" t="s">
        <v>17</v>
      </c>
      <c r="G6" s="36"/>
      <c r="H6" s="37">
        <v>1500</v>
      </c>
      <c r="I6" s="38">
        <f t="shared" ref="I6:I49" si="4">I5+G6-H6</f>
        <v>208500</v>
      </c>
      <c r="J6" s="2"/>
      <c r="K6" s="39"/>
      <c r="L6" s="40"/>
      <c r="M6" s="29">
        <f t="shared" si="2"/>
        <v>100000</v>
      </c>
      <c r="N6" s="8"/>
      <c r="O6" s="41"/>
      <c r="P6" s="44">
        <v>1500</v>
      </c>
      <c r="Q6" s="29">
        <f t="shared" si="3"/>
        <v>108500</v>
      </c>
      <c r="R6" s="8" t="str">
        <f t="shared" si="0"/>
        <v>〇</v>
      </c>
    </row>
    <row r="7" spans="1:18" customFormat="1">
      <c r="A7">
        <v>5</v>
      </c>
      <c r="B7">
        <f t="shared" si="1"/>
        <v>5</v>
      </c>
      <c r="C7" s="21">
        <v>43556</v>
      </c>
      <c r="D7" s="45" t="s">
        <v>18</v>
      </c>
      <c r="E7" s="46" t="s">
        <v>92</v>
      </c>
      <c r="F7" s="47" t="s">
        <v>139</v>
      </c>
      <c r="G7" s="36"/>
      <c r="H7" s="37">
        <v>25000</v>
      </c>
      <c r="I7" s="38">
        <f t="shared" si="4"/>
        <v>183500</v>
      </c>
      <c r="J7" s="2"/>
      <c r="K7" s="39"/>
      <c r="L7" s="44"/>
      <c r="M7" s="29">
        <f t="shared" si="2"/>
        <v>100000</v>
      </c>
      <c r="N7" s="8"/>
      <c r="O7" s="41"/>
      <c r="P7" s="44">
        <v>25000</v>
      </c>
      <c r="Q7" s="29">
        <f t="shared" si="3"/>
        <v>83500</v>
      </c>
      <c r="R7" s="8" t="str">
        <f t="shared" si="0"/>
        <v>〇</v>
      </c>
    </row>
    <row r="8" spans="1:18" customFormat="1">
      <c r="A8">
        <v>7</v>
      </c>
      <c r="B8">
        <f t="shared" si="1"/>
        <v>7</v>
      </c>
      <c r="C8" s="21">
        <v>43556</v>
      </c>
      <c r="D8" s="45" t="s">
        <v>18</v>
      </c>
      <c r="E8" s="46" t="s">
        <v>92</v>
      </c>
      <c r="F8" s="48" t="s">
        <v>137</v>
      </c>
      <c r="G8" s="36"/>
      <c r="H8" s="37">
        <v>500</v>
      </c>
      <c r="I8" s="38">
        <f t="shared" si="4"/>
        <v>183000</v>
      </c>
      <c r="J8" s="2"/>
      <c r="K8" s="39"/>
      <c r="L8" s="40"/>
      <c r="M8" s="29">
        <f t="shared" si="2"/>
        <v>100000</v>
      </c>
      <c r="N8" s="8"/>
      <c r="O8" s="41"/>
      <c r="P8" s="44">
        <v>500</v>
      </c>
      <c r="Q8" s="29">
        <f t="shared" si="3"/>
        <v>83000</v>
      </c>
      <c r="R8" s="8" t="str">
        <f t="shared" si="0"/>
        <v>〇</v>
      </c>
    </row>
    <row r="9" spans="1:18" customFormat="1">
      <c r="A9">
        <v>8</v>
      </c>
      <c r="B9">
        <f t="shared" si="1"/>
        <v>8</v>
      </c>
      <c r="C9" s="21">
        <v>43575</v>
      </c>
      <c r="D9" s="45" t="s">
        <v>19</v>
      </c>
      <c r="E9" s="46" t="s">
        <v>20</v>
      </c>
      <c r="F9" s="48" t="s">
        <v>36</v>
      </c>
      <c r="G9" s="36"/>
      <c r="H9" s="37">
        <v>1690</v>
      </c>
      <c r="I9" s="38">
        <f t="shared" si="4"/>
        <v>181310</v>
      </c>
      <c r="J9" s="2"/>
      <c r="K9" s="39"/>
      <c r="L9" s="40">
        <v>1690</v>
      </c>
      <c r="M9" s="29">
        <f t="shared" si="2"/>
        <v>98310</v>
      </c>
      <c r="N9" s="8"/>
      <c r="O9" s="41"/>
      <c r="P9" s="44"/>
      <c r="Q9" s="29">
        <f t="shared" si="3"/>
        <v>83000</v>
      </c>
      <c r="R9" s="8" t="str">
        <f t="shared" si="0"/>
        <v>〇</v>
      </c>
    </row>
    <row r="10" spans="1:18" customFormat="1">
      <c r="A10">
        <v>9</v>
      </c>
      <c r="B10">
        <f t="shared" si="1"/>
        <v>9</v>
      </c>
      <c r="C10" s="21">
        <v>43556</v>
      </c>
      <c r="D10" s="45" t="s">
        <v>21</v>
      </c>
      <c r="E10" s="45" t="s">
        <v>21</v>
      </c>
      <c r="F10" s="48" t="s">
        <v>138</v>
      </c>
      <c r="G10" s="36"/>
      <c r="H10" s="37">
        <v>5000</v>
      </c>
      <c r="I10" s="38">
        <f t="shared" si="4"/>
        <v>176310</v>
      </c>
      <c r="J10" s="2"/>
      <c r="K10" s="39"/>
      <c r="L10" s="40"/>
      <c r="M10" s="29">
        <f t="shared" si="2"/>
        <v>98310</v>
      </c>
      <c r="N10" s="8"/>
      <c r="O10" s="41"/>
      <c r="P10" s="44">
        <v>5000</v>
      </c>
      <c r="Q10" s="29">
        <f t="shared" si="3"/>
        <v>78000</v>
      </c>
      <c r="R10" s="8" t="str">
        <f t="shared" si="0"/>
        <v>〇</v>
      </c>
    </row>
    <row r="11" spans="1:18">
      <c r="A11">
        <v>10</v>
      </c>
      <c r="B11">
        <f t="shared" si="1"/>
        <v>10</v>
      </c>
      <c r="C11" s="21">
        <v>43558</v>
      </c>
      <c r="D11" s="33" t="s">
        <v>15</v>
      </c>
      <c r="E11" s="34" t="s">
        <v>16</v>
      </c>
      <c r="F11" s="47" t="s">
        <v>22</v>
      </c>
      <c r="G11" s="36"/>
      <c r="H11" s="37">
        <v>574</v>
      </c>
      <c r="I11" s="38">
        <f t="shared" si="4"/>
        <v>175736</v>
      </c>
      <c r="J11" s="2"/>
      <c r="K11" s="39"/>
      <c r="L11" s="40"/>
      <c r="M11" s="29">
        <f t="shared" si="2"/>
        <v>98310</v>
      </c>
      <c r="N11" s="8"/>
      <c r="O11" s="41"/>
      <c r="P11" s="44">
        <v>574</v>
      </c>
      <c r="Q11" s="29">
        <f t="shared" si="3"/>
        <v>77426</v>
      </c>
      <c r="R11" s="8" t="str">
        <f t="shared" si="0"/>
        <v>〇</v>
      </c>
    </row>
    <row r="12" spans="1:18" customFormat="1">
      <c r="A12">
        <v>11</v>
      </c>
      <c r="B12">
        <f t="shared" si="1"/>
        <v>11</v>
      </c>
      <c r="C12" s="21">
        <v>43558</v>
      </c>
      <c r="D12" s="45" t="s">
        <v>23</v>
      </c>
      <c r="E12" s="49" t="s">
        <v>24</v>
      </c>
      <c r="F12" s="50" t="s">
        <v>25</v>
      </c>
      <c r="G12" s="36">
        <v>50000</v>
      </c>
      <c r="H12" s="37"/>
      <c r="I12" s="38">
        <f t="shared" si="4"/>
        <v>225736</v>
      </c>
      <c r="J12" s="2"/>
      <c r="K12" s="39"/>
      <c r="L12" s="40"/>
      <c r="M12" s="29">
        <f t="shared" si="2"/>
        <v>98310</v>
      </c>
      <c r="N12" s="8"/>
      <c r="O12" s="41">
        <v>50000</v>
      </c>
      <c r="P12" s="44"/>
      <c r="Q12" s="29">
        <f t="shared" si="3"/>
        <v>127426</v>
      </c>
      <c r="R12" s="8" t="str">
        <f t="shared" si="0"/>
        <v>〇</v>
      </c>
    </row>
    <row r="13" spans="1:18" customFormat="1">
      <c r="A13">
        <v>12</v>
      </c>
      <c r="B13">
        <f t="shared" si="1"/>
        <v>12</v>
      </c>
      <c r="C13" s="21">
        <v>43559</v>
      </c>
      <c r="D13" s="45" t="s">
        <v>23</v>
      </c>
      <c r="E13" s="49" t="s">
        <v>24</v>
      </c>
      <c r="F13" s="50" t="s">
        <v>26</v>
      </c>
      <c r="G13" s="36">
        <v>20000</v>
      </c>
      <c r="H13" s="37"/>
      <c r="I13" s="38">
        <f t="shared" si="4"/>
        <v>245736</v>
      </c>
      <c r="J13" s="2"/>
      <c r="K13" s="39"/>
      <c r="L13" s="40"/>
      <c r="M13" s="29">
        <f t="shared" si="2"/>
        <v>98310</v>
      </c>
      <c r="N13" s="8"/>
      <c r="O13" s="41">
        <v>20000</v>
      </c>
      <c r="P13" s="44"/>
      <c r="Q13" s="29">
        <f t="shared" si="3"/>
        <v>147426</v>
      </c>
      <c r="R13" s="8" t="str">
        <f t="shared" si="0"/>
        <v>〇</v>
      </c>
    </row>
    <row r="14" spans="1:18" customFormat="1">
      <c r="A14">
        <v>13</v>
      </c>
      <c r="B14">
        <f t="shared" si="1"/>
        <v>13</v>
      </c>
      <c r="C14" s="21">
        <v>43560</v>
      </c>
      <c r="D14" s="45" t="s">
        <v>27</v>
      </c>
      <c r="E14" s="46" t="s">
        <v>28</v>
      </c>
      <c r="F14" s="46" t="s">
        <v>140</v>
      </c>
      <c r="G14" s="36">
        <v>10000</v>
      </c>
      <c r="H14" s="37"/>
      <c r="I14" s="38">
        <f t="shared" si="4"/>
        <v>255736</v>
      </c>
      <c r="J14" s="2"/>
      <c r="K14" s="39">
        <v>10000</v>
      </c>
      <c r="L14" s="40"/>
      <c r="M14" s="29">
        <f t="shared" si="2"/>
        <v>108310</v>
      </c>
      <c r="N14" s="8"/>
      <c r="O14" s="36"/>
      <c r="P14" s="44"/>
      <c r="Q14" s="29">
        <f t="shared" si="3"/>
        <v>147426</v>
      </c>
      <c r="R14" s="8" t="str">
        <f t="shared" si="0"/>
        <v>〇</v>
      </c>
    </row>
    <row r="15" spans="1:18" customFormat="1">
      <c r="A15">
        <v>14</v>
      </c>
      <c r="B15">
        <f t="shared" si="1"/>
        <v>14</v>
      </c>
      <c r="C15" s="21">
        <v>43564</v>
      </c>
      <c r="D15" s="45" t="s">
        <v>27</v>
      </c>
      <c r="E15" s="46" t="s">
        <v>28</v>
      </c>
      <c r="F15" s="46" t="s">
        <v>141</v>
      </c>
      <c r="G15" s="36">
        <v>10000</v>
      </c>
      <c r="H15" s="37"/>
      <c r="I15" s="38">
        <f t="shared" si="4"/>
        <v>265736</v>
      </c>
      <c r="J15" s="2"/>
      <c r="K15" s="39"/>
      <c r="L15" s="40"/>
      <c r="M15" s="29">
        <f t="shared" si="2"/>
        <v>108310</v>
      </c>
      <c r="N15" s="8"/>
      <c r="O15" s="36">
        <v>10000</v>
      </c>
      <c r="P15" s="42"/>
      <c r="Q15" s="29">
        <f t="shared" si="3"/>
        <v>157426</v>
      </c>
      <c r="R15" s="8" t="str">
        <f t="shared" si="0"/>
        <v>〇</v>
      </c>
    </row>
    <row r="16" spans="1:18" customFormat="1">
      <c r="A16">
        <v>15</v>
      </c>
      <c r="B16">
        <f t="shared" si="1"/>
        <v>15</v>
      </c>
      <c r="C16" s="21">
        <v>43565</v>
      </c>
      <c r="D16" s="45" t="s">
        <v>23</v>
      </c>
      <c r="E16" s="46" t="s">
        <v>24</v>
      </c>
      <c r="F16" s="50" t="s">
        <v>29</v>
      </c>
      <c r="G16" s="36">
        <v>96000</v>
      </c>
      <c r="H16" s="37"/>
      <c r="I16" s="38">
        <f t="shared" si="4"/>
        <v>361736</v>
      </c>
      <c r="J16" s="2"/>
      <c r="K16" s="39"/>
      <c r="L16" s="40"/>
      <c r="M16" s="29">
        <f t="shared" si="2"/>
        <v>108310</v>
      </c>
      <c r="N16" s="8"/>
      <c r="O16" s="36">
        <v>96000</v>
      </c>
      <c r="P16" s="42"/>
      <c r="Q16" s="29">
        <f t="shared" si="3"/>
        <v>253426</v>
      </c>
      <c r="R16" s="8" t="str">
        <f t="shared" si="0"/>
        <v>〇</v>
      </c>
    </row>
    <row r="17" spans="1:18" customFormat="1">
      <c r="A17">
        <v>17</v>
      </c>
      <c r="B17">
        <f t="shared" si="1"/>
        <v>17</v>
      </c>
      <c r="C17" s="21">
        <v>43571</v>
      </c>
      <c r="D17" s="45" t="s">
        <v>23</v>
      </c>
      <c r="E17" s="46" t="s">
        <v>24</v>
      </c>
      <c r="F17" s="50" t="s">
        <v>32</v>
      </c>
      <c r="G17" s="36">
        <v>40000</v>
      </c>
      <c r="H17" s="37"/>
      <c r="I17" s="38">
        <f t="shared" si="4"/>
        <v>401736</v>
      </c>
      <c r="J17" s="2"/>
      <c r="K17" s="39"/>
      <c r="L17" s="40"/>
      <c r="M17" s="29">
        <f t="shared" si="2"/>
        <v>108310</v>
      </c>
      <c r="N17" s="8"/>
      <c r="O17" s="36">
        <v>40000</v>
      </c>
      <c r="P17" s="42"/>
      <c r="Q17" s="29">
        <f t="shared" si="3"/>
        <v>293426</v>
      </c>
      <c r="R17" s="8" t="str">
        <f t="shared" si="0"/>
        <v>〇</v>
      </c>
    </row>
    <row r="18" spans="1:18" customFormat="1">
      <c r="A18">
        <v>18</v>
      </c>
      <c r="B18">
        <f t="shared" si="1"/>
        <v>18</v>
      </c>
      <c r="C18" s="21">
        <v>43571</v>
      </c>
      <c r="D18" s="45" t="s">
        <v>23</v>
      </c>
      <c r="E18" s="46" t="s">
        <v>24</v>
      </c>
      <c r="F18" s="50" t="s">
        <v>33</v>
      </c>
      <c r="G18" s="36">
        <v>24000</v>
      </c>
      <c r="H18" s="37"/>
      <c r="I18" s="38">
        <f t="shared" si="4"/>
        <v>425736</v>
      </c>
      <c r="J18" s="2"/>
      <c r="K18" s="39"/>
      <c r="L18" s="40"/>
      <c r="M18" s="29">
        <f t="shared" si="2"/>
        <v>108310</v>
      </c>
      <c r="N18" s="8"/>
      <c r="O18" s="36">
        <v>24000</v>
      </c>
      <c r="P18" s="42"/>
      <c r="Q18" s="29">
        <f t="shared" si="3"/>
        <v>317426</v>
      </c>
      <c r="R18" s="8" t="str">
        <f t="shared" si="0"/>
        <v>〇</v>
      </c>
    </row>
    <row r="19" spans="1:18" customFormat="1">
      <c r="A19">
        <v>19</v>
      </c>
      <c r="B19">
        <f t="shared" si="1"/>
        <v>19</v>
      </c>
      <c r="C19" s="21">
        <v>43572</v>
      </c>
      <c r="D19" s="45" t="s">
        <v>23</v>
      </c>
      <c r="E19" s="46" t="s">
        <v>24</v>
      </c>
      <c r="F19" s="50" t="s">
        <v>34</v>
      </c>
      <c r="G19" s="52">
        <v>40000</v>
      </c>
      <c r="H19" s="37"/>
      <c r="I19" s="38">
        <f t="shared" si="4"/>
        <v>465736</v>
      </c>
      <c r="J19" s="2"/>
      <c r="K19" s="39"/>
      <c r="L19" s="40"/>
      <c r="M19" s="29">
        <f t="shared" si="2"/>
        <v>108310</v>
      </c>
      <c r="N19" s="8"/>
      <c r="O19" s="52">
        <v>40000</v>
      </c>
      <c r="P19" s="42"/>
      <c r="Q19" s="29">
        <f t="shared" si="3"/>
        <v>357426</v>
      </c>
      <c r="R19" s="8" t="str">
        <f t="shared" si="0"/>
        <v>〇</v>
      </c>
    </row>
    <row r="20" spans="1:18" customFormat="1">
      <c r="A20">
        <v>20</v>
      </c>
      <c r="B20">
        <f t="shared" si="1"/>
        <v>20</v>
      </c>
      <c r="C20" s="21">
        <v>43573</v>
      </c>
      <c r="D20" s="45" t="s">
        <v>23</v>
      </c>
      <c r="E20" s="46" t="s">
        <v>24</v>
      </c>
      <c r="F20" s="50" t="s">
        <v>35</v>
      </c>
      <c r="G20" s="52">
        <v>72000</v>
      </c>
      <c r="H20" s="37"/>
      <c r="I20" s="38">
        <f t="shared" si="4"/>
        <v>537736</v>
      </c>
      <c r="J20" s="2"/>
      <c r="K20" s="39"/>
      <c r="L20" s="40"/>
      <c r="M20" s="29">
        <f t="shared" si="2"/>
        <v>108310</v>
      </c>
      <c r="N20" s="8"/>
      <c r="O20" s="52">
        <v>72000</v>
      </c>
      <c r="P20" s="42"/>
      <c r="Q20" s="29">
        <f t="shared" si="3"/>
        <v>429426</v>
      </c>
      <c r="R20" s="8" t="str">
        <f t="shared" si="0"/>
        <v>〇</v>
      </c>
    </row>
    <row r="21" spans="1:18" customFormat="1">
      <c r="A21">
        <v>21</v>
      </c>
      <c r="B21">
        <f t="shared" si="1"/>
        <v>21</v>
      </c>
      <c r="C21" s="21">
        <v>43573</v>
      </c>
      <c r="D21" s="45" t="s">
        <v>19</v>
      </c>
      <c r="E21" s="46" t="s">
        <v>20</v>
      </c>
      <c r="F21" s="48" t="s">
        <v>36</v>
      </c>
      <c r="G21" s="52"/>
      <c r="H21" s="37">
        <v>1690</v>
      </c>
      <c r="I21" s="38">
        <f t="shared" si="4"/>
        <v>536046</v>
      </c>
      <c r="J21" s="2"/>
      <c r="K21" s="39"/>
      <c r="L21" s="40">
        <v>1690</v>
      </c>
      <c r="M21" s="29">
        <f t="shared" si="2"/>
        <v>106620</v>
      </c>
      <c r="N21" s="8"/>
      <c r="O21" s="41"/>
      <c r="P21" s="37"/>
      <c r="Q21" s="29">
        <f t="shared" si="3"/>
        <v>429426</v>
      </c>
      <c r="R21" s="8" t="str">
        <f t="shared" si="0"/>
        <v>〇</v>
      </c>
    </row>
    <row r="22" spans="1:18" customFormat="1">
      <c r="A22">
        <v>22</v>
      </c>
      <c r="B22">
        <f t="shared" si="1"/>
        <v>22</v>
      </c>
      <c r="C22" s="21">
        <v>43574</v>
      </c>
      <c r="D22" s="45" t="s">
        <v>27</v>
      </c>
      <c r="E22" s="46" t="s">
        <v>28</v>
      </c>
      <c r="F22" s="53" t="s">
        <v>142</v>
      </c>
      <c r="G22" s="52">
        <v>10000</v>
      </c>
      <c r="H22" s="37"/>
      <c r="I22" s="38">
        <f t="shared" si="4"/>
        <v>546046</v>
      </c>
      <c r="J22" s="2"/>
      <c r="K22" s="52">
        <v>10000</v>
      </c>
      <c r="L22" s="40"/>
      <c r="M22" s="29">
        <f t="shared" si="2"/>
        <v>116620</v>
      </c>
      <c r="N22" s="8"/>
      <c r="O22" s="41"/>
      <c r="P22" s="42"/>
      <c r="Q22" s="29">
        <f t="shared" si="3"/>
        <v>429426</v>
      </c>
      <c r="R22" s="8" t="str">
        <f t="shared" si="0"/>
        <v>〇</v>
      </c>
    </row>
    <row r="23" spans="1:18" customFormat="1">
      <c r="A23">
        <v>23</v>
      </c>
      <c r="B23">
        <f t="shared" si="1"/>
        <v>23</v>
      </c>
      <c r="C23" s="21">
        <v>43575</v>
      </c>
      <c r="D23" s="45" t="s">
        <v>23</v>
      </c>
      <c r="E23" s="46" t="s">
        <v>24</v>
      </c>
      <c r="F23" s="50" t="s">
        <v>37</v>
      </c>
      <c r="G23" s="52">
        <v>36000</v>
      </c>
      <c r="H23" s="37"/>
      <c r="I23" s="38">
        <f t="shared" si="4"/>
        <v>582046</v>
      </c>
      <c r="J23" s="2"/>
      <c r="K23" s="39"/>
      <c r="L23" s="40"/>
      <c r="M23" s="29">
        <f t="shared" si="2"/>
        <v>116620</v>
      </c>
      <c r="N23" s="8"/>
      <c r="O23" s="52">
        <v>36000</v>
      </c>
      <c r="P23" s="42"/>
      <c r="Q23" s="29">
        <f t="shared" si="3"/>
        <v>465426</v>
      </c>
      <c r="R23" s="8" t="str">
        <f t="shared" si="0"/>
        <v>〇</v>
      </c>
    </row>
    <row r="24" spans="1:18" customFormat="1">
      <c r="A24">
        <v>24</v>
      </c>
      <c r="B24">
        <f t="shared" si="1"/>
        <v>24</v>
      </c>
      <c r="C24" s="21">
        <v>43579</v>
      </c>
      <c r="D24" s="45" t="s">
        <v>38</v>
      </c>
      <c r="E24" s="49" t="s">
        <v>39</v>
      </c>
      <c r="F24" s="51" t="s">
        <v>40</v>
      </c>
      <c r="G24" s="52"/>
      <c r="H24" s="37">
        <v>3000</v>
      </c>
      <c r="I24" s="38">
        <f t="shared" si="4"/>
        <v>579046</v>
      </c>
      <c r="J24" s="2"/>
      <c r="K24" s="39"/>
      <c r="L24" s="40"/>
      <c r="M24" s="29">
        <f t="shared" si="2"/>
        <v>116620</v>
      </c>
      <c r="N24" s="8"/>
      <c r="O24" s="41"/>
      <c r="P24" s="42">
        <v>3000</v>
      </c>
      <c r="Q24" s="29">
        <f t="shared" si="3"/>
        <v>462426</v>
      </c>
      <c r="R24" s="8" t="str">
        <f t="shared" si="0"/>
        <v>〇</v>
      </c>
    </row>
    <row r="25" spans="1:18" customFormat="1">
      <c r="A25">
        <v>25</v>
      </c>
      <c r="B25">
        <f t="shared" si="1"/>
        <v>25</v>
      </c>
      <c r="C25" s="21">
        <v>43580</v>
      </c>
      <c r="D25" s="45" t="s">
        <v>41</v>
      </c>
      <c r="E25" s="49" t="s">
        <v>132</v>
      </c>
      <c r="F25" s="51" t="s">
        <v>42</v>
      </c>
      <c r="G25" s="52"/>
      <c r="H25" s="42">
        <v>25000</v>
      </c>
      <c r="I25" s="38">
        <f t="shared" si="4"/>
        <v>554046</v>
      </c>
      <c r="J25" s="2"/>
      <c r="K25" s="39"/>
      <c r="L25" s="40"/>
      <c r="M25" s="29">
        <f t="shared" si="2"/>
        <v>116620</v>
      </c>
      <c r="N25" s="8"/>
      <c r="O25" s="41"/>
      <c r="P25" s="42">
        <v>25000</v>
      </c>
      <c r="Q25" s="29">
        <f t="shared" si="3"/>
        <v>437426</v>
      </c>
      <c r="R25" s="8" t="str">
        <f t="shared" si="0"/>
        <v>〇</v>
      </c>
    </row>
    <row r="26" spans="1:18" customFormat="1">
      <c r="A26">
        <v>26</v>
      </c>
      <c r="B26">
        <f t="shared" si="1"/>
        <v>26</v>
      </c>
      <c r="C26" s="21">
        <v>43580</v>
      </c>
      <c r="D26" s="45" t="s">
        <v>41</v>
      </c>
      <c r="E26" s="49" t="s">
        <v>132</v>
      </c>
      <c r="F26" s="51" t="s">
        <v>43</v>
      </c>
      <c r="G26" s="52"/>
      <c r="H26" s="42">
        <v>6000</v>
      </c>
      <c r="I26" s="38">
        <f t="shared" si="4"/>
        <v>548046</v>
      </c>
      <c r="J26" s="2"/>
      <c r="K26" s="39"/>
      <c r="L26" s="40"/>
      <c r="M26" s="29">
        <f t="shared" si="2"/>
        <v>116620</v>
      </c>
      <c r="N26" s="8"/>
      <c r="O26" s="41"/>
      <c r="P26" s="42">
        <v>6000</v>
      </c>
      <c r="Q26" s="29">
        <f t="shared" si="3"/>
        <v>431426</v>
      </c>
      <c r="R26" s="8" t="str">
        <f t="shared" si="0"/>
        <v>〇</v>
      </c>
    </row>
    <row r="27" spans="1:18">
      <c r="A27">
        <v>27</v>
      </c>
      <c r="B27">
        <f t="shared" si="1"/>
        <v>27</v>
      </c>
      <c r="C27" s="21">
        <v>43580</v>
      </c>
      <c r="D27" s="165" t="s">
        <v>44</v>
      </c>
      <c r="E27" s="166" t="s">
        <v>45</v>
      </c>
      <c r="F27" s="166" t="s">
        <v>46</v>
      </c>
      <c r="G27" s="52"/>
      <c r="H27" s="42">
        <v>1200</v>
      </c>
      <c r="I27" s="38">
        <f t="shared" si="4"/>
        <v>546846</v>
      </c>
      <c r="J27" s="2"/>
      <c r="K27" s="39"/>
      <c r="L27" s="40"/>
      <c r="M27" s="29">
        <f t="shared" si="2"/>
        <v>116620</v>
      </c>
      <c r="N27" s="8"/>
      <c r="O27" s="41"/>
      <c r="P27" s="42">
        <v>1200</v>
      </c>
      <c r="Q27" s="29">
        <f t="shared" si="3"/>
        <v>430226</v>
      </c>
      <c r="R27" s="8" t="str">
        <f t="shared" si="0"/>
        <v>〇</v>
      </c>
    </row>
    <row r="28" spans="1:18">
      <c r="A28">
        <v>28</v>
      </c>
      <c r="B28">
        <f t="shared" si="1"/>
        <v>28</v>
      </c>
      <c r="C28" s="21">
        <v>43580</v>
      </c>
      <c r="D28" s="165" t="s">
        <v>44</v>
      </c>
      <c r="E28" s="166" t="s">
        <v>45</v>
      </c>
      <c r="F28" s="166" t="s">
        <v>47</v>
      </c>
      <c r="G28" s="52"/>
      <c r="H28" s="42">
        <v>2000</v>
      </c>
      <c r="I28" s="38">
        <f t="shared" si="4"/>
        <v>544846</v>
      </c>
      <c r="J28" s="2"/>
      <c r="K28" s="39"/>
      <c r="L28" s="40"/>
      <c r="M28" s="29">
        <f t="shared" si="2"/>
        <v>116620</v>
      </c>
      <c r="N28" s="8"/>
      <c r="O28" s="41"/>
      <c r="P28" s="42">
        <v>2000</v>
      </c>
      <c r="Q28" s="29">
        <f t="shared" si="3"/>
        <v>428226</v>
      </c>
      <c r="R28" s="8" t="str">
        <f t="shared" si="0"/>
        <v>〇</v>
      </c>
    </row>
    <row r="29" spans="1:18">
      <c r="A29">
        <v>29</v>
      </c>
      <c r="B29">
        <f t="shared" si="1"/>
        <v>29</v>
      </c>
      <c r="C29" s="21">
        <v>43580</v>
      </c>
      <c r="D29" s="45" t="s">
        <v>15</v>
      </c>
      <c r="E29" s="130" t="s">
        <v>143</v>
      </c>
      <c r="F29" s="51" t="s">
        <v>48</v>
      </c>
      <c r="G29" s="54"/>
      <c r="H29" s="42">
        <v>20000</v>
      </c>
      <c r="I29" s="38">
        <f t="shared" si="4"/>
        <v>524846</v>
      </c>
      <c r="J29" s="2"/>
      <c r="K29" s="39"/>
      <c r="L29" s="40"/>
      <c r="M29" s="29">
        <f t="shared" si="2"/>
        <v>116620</v>
      </c>
      <c r="N29" s="8"/>
      <c r="O29" s="41"/>
      <c r="P29" s="42">
        <v>20000</v>
      </c>
      <c r="Q29" s="29">
        <f t="shared" si="3"/>
        <v>408226</v>
      </c>
      <c r="R29" s="8" t="str">
        <f t="shared" si="0"/>
        <v>〇</v>
      </c>
    </row>
    <row r="30" spans="1:18" customFormat="1">
      <c r="A30">
        <v>30</v>
      </c>
      <c r="B30">
        <f t="shared" si="1"/>
        <v>30</v>
      </c>
      <c r="C30" s="21">
        <v>43580</v>
      </c>
      <c r="D30" s="47" t="s">
        <v>49</v>
      </c>
      <c r="E30" s="49"/>
      <c r="F30" s="51"/>
      <c r="G30" s="55"/>
      <c r="H30" s="37"/>
      <c r="I30" s="38">
        <f t="shared" si="4"/>
        <v>524846</v>
      </c>
      <c r="J30" s="2"/>
      <c r="K30" s="39">
        <v>250000</v>
      </c>
      <c r="L30" s="40"/>
      <c r="M30" s="29">
        <f t="shared" si="2"/>
        <v>366620</v>
      </c>
      <c r="N30" s="8"/>
      <c r="O30" s="41"/>
      <c r="P30" s="42">
        <v>250000</v>
      </c>
      <c r="Q30" s="29">
        <f t="shared" si="3"/>
        <v>158226</v>
      </c>
      <c r="R30" s="8" t="str">
        <f t="shared" si="0"/>
        <v>〇</v>
      </c>
    </row>
    <row r="31" spans="1:18" customFormat="1">
      <c r="A31">
        <v>31</v>
      </c>
      <c r="B31">
        <f t="shared" si="1"/>
        <v>31</v>
      </c>
      <c r="C31" s="21">
        <v>43581</v>
      </c>
      <c r="D31" s="45" t="s">
        <v>27</v>
      </c>
      <c r="E31" s="46" t="s">
        <v>28</v>
      </c>
      <c r="F31" s="56" t="s">
        <v>144</v>
      </c>
      <c r="G31" s="55">
        <v>30000</v>
      </c>
      <c r="H31" s="56"/>
      <c r="I31" s="38">
        <f t="shared" si="4"/>
        <v>554846</v>
      </c>
      <c r="J31" s="2"/>
      <c r="K31" s="39">
        <v>30000</v>
      </c>
      <c r="L31" s="40"/>
      <c r="M31" s="29">
        <f t="shared" si="2"/>
        <v>396620</v>
      </c>
      <c r="N31" s="8"/>
      <c r="O31" s="41"/>
      <c r="P31" s="42"/>
      <c r="Q31" s="29">
        <f t="shared" si="3"/>
        <v>158226</v>
      </c>
      <c r="R31" s="8" t="str">
        <f t="shared" si="0"/>
        <v>〇</v>
      </c>
    </row>
    <row r="32" spans="1:18" customFormat="1">
      <c r="A32">
        <v>32</v>
      </c>
      <c r="B32">
        <f t="shared" si="1"/>
        <v>32</v>
      </c>
      <c r="C32" s="21">
        <v>43581</v>
      </c>
      <c r="D32" s="45" t="s">
        <v>27</v>
      </c>
      <c r="E32" s="46" t="s">
        <v>28</v>
      </c>
      <c r="F32" s="57" t="s">
        <v>145</v>
      </c>
      <c r="G32" s="55">
        <v>10000</v>
      </c>
      <c r="H32" s="56"/>
      <c r="I32" s="38">
        <f t="shared" si="4"/>
        <v>564846</v>
      </c>
      <c r="J32" s="2"/>
      <c r="K32" s="39">
        <v>10000</v>
      </c>
      <c r="L32" s="40"/>
      <c r="M32" s="29">
        <f t="shared" si="2"/>
        <v>406620</v>
      </c>
      <c r="N32" s="8"/>
      <c r="O32" s="41"/>
      <c r="P32" s="42"/>
      <c r="Q32" s="29">
        <f t="shared" si="3"/>
        <v>158226</v>
      </c>
      <c r="R32" s="8" t="str">
        <f t="shared" si="0"/>
        <v>〇</v>
      </c>
    </row>
    <row r="33" spans="1:18" customFormat="1">
      <c r="A33">
        <v>33</v>
      </c>
      <c r="B33">
        <f t="shared" si="1"/>
        <v>33</v>
      </c>
      <c r="C33" s="58">
        <v>43591</v>
      </c>
      <c r="D33" s="46" t="s">
        <v>38</v>
      </c>
      <c r="E33" s="49" t="s">
        <v>39</v>
      </c>
      <c r="F33" s="56" t="s">
        <v>146</v>
      </c>
      <c r="G33" s="55"/>
      <c r="H33" s="37">
        <v>10000</v>
      </c>
      <c r="I33" s="38">
        <f t="shared" si="4"/>
        <v>554846</v>
      </c>
      <c r="J33" s="2"/>
      <c r="K33" s="39"/>
      <c r="L33" s="40"/>
      <c r="M33" s="29">
        <f t="shared" si="2"/>
        <v>406620</v>
      </c>
      <c r="N33" s="8"/>
      <c r="O33" s="41"/>
      <c r="P33" s="42">
        <v>10000</v>
      </c>
      <c r="Q33" s="29">
        <f t="shared" si="3"/>
        <v>148226</v>
      </c>
      <c r="R33" s="8" t="str">
        <f t="shared" si="0"/>
        <v>〇</v>
      </c>
    </row>
    <row r="34" spans="1:18" customFormat="1">
      <c r="A34">
        <v>34</v>
      </c>
      <c r="B34">
        <f t="shared" si="1"/>
        <v>34</v>
      </c>
      <c r="C34" s="58">
        <v>43606</v>
      </c>
      <c r="D34" s="46" t="s">
        <v>19</v>
      </c>
      <c r="E34" s="46" t="s">
        <v>20</v>
      </c>
      <c r="F34" s="48" t="s">
        <v>50</v>
      </c>
      <c r="G34" s="55"/>
      <c r="H34" s="37">
        <v>1677</v>
      </c>
      <c r="I34" s="38">
        <f t="shared" si="4"/>
        <v>553169</v>
      </c>
      <c r="J34" s="2"/>
      <c r="K34" s="39"/>
      <c r="L34" s="40">
        <v>1677</v>
      </c>
      <c r="M34" s="29">
        <f t="shared" si="2"/>
        <v>404943</v>
      </c>
      <c r="N34" s="8"/>
      <c r="O34" s="41"/>
      <c r="P34" s="42"/>
      <c r="Q34" s="29">
        <f t="shared" si="3"/>
        <v>148226</v>
      </c>
      <c r="R34" s="8" t="str">
        <f t="shared" si="0"/>
        <v>〇</v>
      </c>
    </row>
    <row r="35" spans="1:18" customFormat="1">
      <c r="A35">
        <v>35</v>
      </c>
      <c r="B35">
        <f t="shared" si="1"/>
        <v>35</v>
      </c>
      <c r="C35" s="58">
        <v>43616</v>
      </c>
      <c r="D35" s="46" t="s">
        <v>49</v>
      </c>
      <c r="E35" s="46"/>
      <c r="F35" s="59"/>
      <c r="G35" s="55"/>
      <c r="H35" s="37"/>
      <c r="I35" s="38">
        <f t="shared" si="4"/>
        <v>553169</v>
      </c>
      <c r="J35" s="2"/>
      <c r="K35" s="39"/>
      <c r="L35" s="40">
        <v>150000</v>
      </c>
      <c r="M35" s="29">
        <f t="shared" si="2"/>
        <v>254943</v>
      </c>
      <c r="N35" s="8"/>
      <c r="O35" s="41">
        <v>150000</v>
      </c>
      <c r="P35" s="42"/>
      <c r="Q35" s="29">
        <f t="shared" si="3"/>
        <v>298226</v>
      </c>
      <c r="R35" s="8" t="str">
        <f t="shared" si="0"/>
        <v>〇</v>
      </c>
    </row>
    <row r="36" spans="1:18" customFormat="1">
      <c r="A36">
        <v>36</v>
      </c>
      <c r="B36">
        <f t="shared" si="1"/>
        <v>36</v>
      </c>
      <c r="C36" s="58">
        <v>43624</v>
      </c>
      <c r="D36" s="60" t="s">
        <v>51</v>
      </c>
      <c r="E36" s="49" t="s">
        <v>52</v>
      </c>
      <c r="F36" s="59" t="s">
        <v>147</v>
      </c>
      <c r="G36" s="55"/>
      <c r="H36" s="56">
        <v>15000</v>
      </c>
      <c r="I36" s="38">
        <f t="shared" si="4"/>
        <v>538169</v>
      </c>
      <c r="J36" s="2"/>
      <c r="K36" s="41"/>
      <c r="L36" s="42"/>
      <c r="M36" s="29">
        <f t="shared" si="2"/>
        <v>254943</v>
      </c>
      <c r="N36" s="8"/>
      <c r="O36" s="41"/>
      <c r="P36" s="42">
        <v>15000</v>
      </c>
      <c r="Q36" s="29">
        <f t="shared" si="3"/>
        <v>283226</v>
      </c>
      <c r="R36" s="8" t="str">
        <f t="shared" si="0"/>
        <v>〇</v>
      </c>
    </row>
    <row r="37" spans="1:18" customFormat="1">
      <c r="A37">
        <v>37</v>
      </c>
      <c r="B37">
        <f t="shared" si="1"/>
        <v>37</v>
      </c>
      <c r="C37" s="58">
        <v>43624</v>
      </c>
      <c r="D37" s="46" t="s">
        <v>51</v>
      </c>
      <c r="E37" s="49" t="s">
        <v>52</v>
      </c>
      <c r="F37" s="59" t="s">
        <v>148</v>
      </c>
      <c r="G37" s="55"/>
      <c r="H37" s="56">
        <v>15000</v>
      </c>
      <c r="I37" s="38">
        <f t="shared" si="4"/>
        <v>523169</v>
      </c>
      <c r="J37" s="2"/>
      <c r="K37" s="41"/>
      <c r="L37" s="42"/>
      <c r="M37" s="29">
        <f t="shared" si="2"/>
        <v>254943</v>
      </c>
      <c r="N37" s="8"/>
      <c r="O37" s="41"/>
      <c r="P37" s="42">
        <v>15000</v>
      </c>
      <c r="Q37" s="29">
        <f t="shared" si="3"/>
        <v>268226</v>
      </c>
      <c r="R37" s="8" t="str">
        <f t="shared" si="0"/>
        <v>〇</v>
      </c>
    </row>
    <row r="38" spans="1:18">
      <c r="A38">
        <v>38</v>
      </c>
      <c r="B38">
        <f t="shared" si="1"/>
        <v>38</v>
      </c>
      <c r="C38" s="58">
        <v>43625</v>
      </c>
      <c r="D38" s="45" t="s">
        <v>15</v>
      </c>
      <c r="E38" s="130" t="s">
        <v>53</v>
      </c>
      <c r="F38" s="56" t="s">
        <v>54</v>
      </c>
      <c r="G38" s="55"/>
      <c r="H38" s="56">
        <v>2000</v>
      </c>
      <c r="I38" s="38">
        <f t="shared" si="4"/>
        <v>521169</v>
      </c>
      <c r="J38" s="2"/>
      <c r="K38" s="41"/>
      <c r="L38" s="42"/>
      <c r="M38" s="29">
        <f t="shared" si="2"/>
        <v>254943</v>
      </c>
      <c r="N38" s="8"/>
      <c r="O38" s="41"/>
      <c r="P38" s="42">
        <v>2000</v>
      </c>
      <c r="Q38" s="29">
        <f t="shared" si="3"/>
        <v>266226</v>
      </c>
      <c r="R38" s="8" t="str">
        <f t="shared" si="0"/>
        <v>〇</v>
      </c>
    </row>
    <row r="39" spans="1:18">
      <c r="A39">
        <v>39</v>
      </c>
      <c r="B39">
        <f t="shared" si="1"/>
        <v>39</v>
      </c>
      <c r="C39" s="58">
        <v>43625</v>
      </c>
      <c r="D39" s="45" t="s">
        <v>15</v>
      </c>
      <c r="E39" s="130" t="s">
        <v>53</v>
      </c>
      <c r="F39" s="56" t="s">
        <v>55</v>
      </c>
      <c r="G39" s="55"/>
      <c r="H39" s="56">
        <v>1121</v>
      </c>
      <c r="I39" s="38">
        <f t="shared" si="4"/>
        <v>520048</v>
      </c>
      <c r="J39" s="2"/>
      <c r="K39" s="41"/>
      <c r="L39" s="42"/>
      <c r="M39" s="29">
        <f t="shared" si="2"/>
        <v>254943</v>
      </c>
      <c r="N39" s="8"/>
      <c r="O39" s="41"/>
      <c r="P39" s="42">
        <v>1121</v>
      </c>
      <c r="Q39" s="29">
        <f t="shared" si="3"/>
        <v>265105</v>
      </c>
      <c r="R39" s="8" t="str">
        <f t="shared" si="0"/>
        <v>〇</v>
      </c>
    </row>
    <row r="40" spans="1:18" customFormat="1">
      <c r="A40">
        <v>40</v>
      </c>
      <c r="B40">
        <f t="shared" si="1"/>
        <v>40</v>
      </c>
      <c r="C40" s="58">
        <v>43626</v>
      </c>
      <c r="D40" s="46" t="s">
        <v>19</v>
      </c>
      <c r="E40" s="49" t="s">
        <v>56</v>
      </c>
      <c r="F40" s="59" t="s">
        <v>149</v>
      </c>
      <c r="G40" s="55"/>
      <c r="H40" s="56">
        <v>151200</v>
      </c>
      <c r="I40" s="38">
        <f t="shared" si="4"/>
        <v>368848</v>
      </c>
      <c r="J40" s="2"/>
      <c r="K40" s="41"/>
      <c r="L40" s="42"/>
      <c r="M40" s="29">
        <f t="shared" si="2"/>
        <v>254943</v>
      </c>
      <c r="N40" s="8"/>
      <c r="O40" s="41"/>
      <c r="P40" s="42">
        <v>151200</v>
      </c>
      <c r="Q40" s="29">
        <f t="shared" si="3"/>
        <v>113905</v>
      </c>
      <c r="R40" s="8" t="str">
        <f t="shared" si="0"/>
        <v>〇</v>
      </c>
    </row>
    <row r="41" spans="1:18" customFormat="1">
      <c r="A41">
        <v>41</v>
      </c>
      <c r="B41">
        <f t="shared" si="1"/>
        <v>41</v>
      </c>
      <c r="C41" s="61">
        <v>43635</v>
      </c>
      <c r="D41" s="46" t="s">
        <v>19</v>
      </c>
      <c r="E41" s="46" t="s">
        <v>20</v>
      </c>
      <c r="F41" s="48" t="s">
        <v>57</v>
      </c>
      <c r="G41" s="55"/>
      <c r="H41" s="56">
        <v>1664</v>
      </c>
      <c r="I41" s="38">
        <f t="shared" si="4"/>
        <v>367184</v>
      </c>
      <c r="J41" s="2"/>
      <c r="K41" s="41"/>
      <c r="L41" s="42">
        <v>1664</v>
      </c>
      <c r="M41" s="29">
        <f t="shared" si="2"/>
        <v>253279</v>
      </c>
      <c r="N41" s="8"/>
      <c r="O41" s="41"/>
      <c r="P41" s="42"/>
      <c r="Q41" s="29">
        <f t="shared" si="3"/>
        <v>113905</v>
      </c>
      <c r="R41" s="8" t="str">
        <f t="shared" si="0"/>
        <v>〇</v>
      </c>
    </row>
    <row r="42" spans="1:18" customFormat="1">
      <c r="A42">
        <v>42</v>
      </c>
      <c r="B42">
        <f t="shared" si="1"/>
        <v>42</v>
      </c>
      <c r="C42" s="61">
        <v>43636</v>
      </c>
      <c r="D42" s="45" t="s">
        <v>51</v>
      </c>
      <c r="E42" s="49" t="s">
        <v>58</v>
      </c>
      <c r="F42" s="46" t="s">
        <v>150</v>
      </c>
      <c r="G42" s="55"/>
      <c r="H42" s="56">
        <v>7500</v>
      </c>
      <c r="I42" s="38">
        <f t="shared" si="4"/>
        <v>359684</v>
      </c>
      <c r="J42" s="2"/>
      <c r="K42" s="41"/>
      <c r="L42" s="42"/>
      <c r="M42" s="29">
        <f t="shared" si="2"/>
        <v>253279</v>
      </c>
      <c r="N42" s="8"/>
      <c r="O42" s="41"/>
      <c r="P42" s="42">
        <v>7500</v>
      </c>
      <c r="Q42" s="29">
        <f t="shared" si="3"/>
        <v>106405</v>
      </c>
      <c r="R42" s="8" t="str">
        <f t="shared" si="0"/>
        <v>〇</v>
      </c>
    </row>
    <row r="43" spans="1:18" customFormat="1">
      <c r="A43">
        <v>43</v>
      </c>
      <c r="B43">
        <f t="shared" si="1"/>
        <v>43</v>
      </c>
      <c r="C43" s="61">
        <v>43636</v>
      </c>
      <c r="D43" s="45" t="s">
        <v>51</v>
      </c>
      <c r="E43" s="49" t="s">
        <v>58</v>
      </c>
      <c r="F43" s="62" t="s">
        <v>151</v>
      </c>
      <c r="G43" s="55"/>
      <c r="H43" s="56">
        <v>11000</v>
      </c>
      <c r="I43" s="38">
        <f t="shared" si="4"/>
        <v>348684</v>
      </c>
      <c r="J43" s="2"/>
      <c r="K43" s="41"/>
      <c r="L43" s="42"/>
      <c r="M43" s="29">
        <f t="shared" si="2"/>
        <v>253279</v>
      </c>
      <c r="N43" s="8"/>
      <c r="O43" s="41"/>
      <c r="P43" s="42">
        <v>11000</v>
      </c>
      <c r="Q43" s="29">
        <f t="shared" si="3"/>
        <v>95405</v>
      </c>
      <c r="R43" s="8" t="str">
        <f t="shared" si="0"/>
        <v>〇</v>
      </c>
    </row>
    <row r="44" spans="1:18" customFormat="1">
      <c r="A44">
        <v>44</v>
      </c>
      <c r="B44">
        <f t="shared" si="1"/>
        <v>44</v>
      </c>
      <c r="C44" s="61">
        <v>43636</v>
      </c>
      <c r="D44" s="45" t="s">
        <v>51</v>
      </c>
      <c r="E44" s="49" t="s">
        <v>59</v>
      </c>
      <c r="F44" s="46" t="s">
        <v>152</v>
      </c>
      <c r="G44" s="55"/>
      <c r="H44" s="56">
        <v>25000</v>
      </c>
      <c r="I44" s="38">
        <f t="shared" si="4"/>
        <v>323684</v>
      </c>
      <c r="J44" s="2"/>
      <c r="K44" s="41"/>
      <c r="L44" s="42"/>
      <c r="M44" s="29">
        <f t="shared" si="2"/>
        <v>253279</v>
      </c>
      <c r="N44" s="8"/>
      <c r="O44" s="41"/>
      <c r="P44" s="42">
        <v>25000</v>
      </c>
      <c r="Q44" s="29">
        <f t="shared" si="3"/>
        <v>70405</v>
      </c>
      <c r="R44" s="8" t="str">
        <f t="shared" si="0"/>
        <v>〇</v>
      </c>
    </row>
    <row r="45" spans="1:18" customFormat="1">
      <c r="A45">
        <v>45</v>
      </c>
      <c r="B45">
        <f t="shared" si="1"/>
        <v>45</v>
      </c>
      <c r="C45" s="61">
        <v>43647</v>
      </c>
      <c r="D45" s="45" t="s">
        <v>18</v>
      </c>
      <c r="E45" s="49" t="s">
        <v>90</v>
      </c>
      <c r="F45" s="49" t="s">
        <v>90</v>
      </c>
      <c r="G45" s="55"/>
      <c r="H45" s="37">
        <v>5000</v>
      </c>
      <c r="I45" s="38">
        <f t="shared" si="4"/>
        <v>318684</v>
      </c>
      <c r="J45" s="2"/>
      <c r="K45" s="41"/>
      <c r="L45" s="42"/>
      <c r="M45" s="29">
        <f t="shared" si="2"/>
        <v>253279</v>
      </c>
      <c r="N45" s="8"/>
      <c r="O45" s="41"/>
      <c r="P45" s="42">
        <v>5000</v>
      </c>
      <c r="Q45" s="29">
        <f t="shared" si="3"/>
        <v>65405</v>
      </c>
      <c r="R45" s="8" t="str">
        <f t="shared" si="0"/>
        <v>〇</v>
      </c>
    </row>
    <row r="46" spans="1:18" customFormat="1">
      <c r="A46">
        <v>46</v>
      </c>
      <c r="B46">
        <f t="shared" si="1"/>
        <v>46</v>
      </c>
      <c r="C46" s="61">
        <v>43648</v>
      </c>
      <c r="D46" s="45" t="s">
        <v>41</v>
      </c>
      <c r="E46" s="49" t="s">
        <v>63</v>
      </c>
      <c r="F46" s="59" t="s">
        <v>156</v>
      </c>
      <c r="G46" s="55"/>
      <c r="H46" s="37">
        <v>5000</v>
      </c>
      <c r="I46" s="38">
        <f t="shared" si="4"/>
        <v>313684</v>
      </c>
      <c r="J46" s="2"/>
      <c r="K46" s="41"/>
      <c r="L46" s="42"/>
      <c r="M46" s="29">
        <f t="shared" si="2"/>
        <v>253279</v>
      </c>
      <c r="N46" s="8"/>
      <c r="O46" s="41"/>
      <c r="P46" s="42">
        <v>5000</v>
      </c>
      <c r="Q46" s="29">
        <f t="shared" si="3"/>
        <v>60405</v>
      </c>
      <c r="R46" s="8" t="str">
        <f t="shared" si="0"/>
        <v>〇</v>
      </c>
    </row>
    <row r="47" spans="1:18" customFormat="1">
      <c r="A47">
        <v>47</v>
      </c>
      <c r="B47">
        <f t="shared" si="1"/>
        <v>47</v>
      </c>
      <c r="C47" s="61">
        <v>43649</v>
      </c>
      <c r="D47" s="45" t="s">
        <v>41</v>
      </c>
      <c r="E47" s="49" t="s">
        <v>133</v>
      </c>
      <c r="F47" s="62" t="s">
        <v>155</v>
      </c>
      <c r="G47" s="55"/>
      <c r="H47" s="56">
        <v>3000</v>
      </c>
      <c r="I47" s="38">
        <f t="shared" si="4"/>
        <v>310684</v>
      </c>
      <c r="J47" s="63"/>
      <c r="K47" s="41"/>
      <c r="L47" s="42"/>
      <c r="M47" s="29">
        <f t="shared" si="2"/>
        <v>253279</v>
      </c>
      <c r="N47" s="8"/>
      <c r="O47" s="41"/>
      <c r="P47" s="42">
        <v>3000</v>
      </c>
      <c r="Q47" s="29">
        <f t="shared" si="3"/>
        <v>57405</v>
      </c>
      <c r="R47" s="8" t="str">
        <f t="shared" si="0"/>
        <v>〇</v>
      </c>
    </row>
    <row r="48" spans="1:18">
      <c r="A48">
        <v>48</v>
      </c>
      <c r="B48">
        <f t="shared" si="1"/>
        <v>48</v>
      </c>
      <c r="C48" s="61">
        <v>43650</v>
      </c>
      <c r="D48" s="45" t="s">
        <v>38</v>
      </c>
      <c r="E48" s="130" t="s">
        <v>69</v>
      </c>
      <c r="F48" s="62" t="s">
        <v>157</v>
      </c>
      <c r="G48" s="24"/>
      <c r="H48" s="56">
        <v>3000</v>
      </c>
      <c r="I48" s="38">
        <f t="shared" si="4"/>
        <v>307684</v>
      </c>
      <c r="J48" s="167"/>
      <c r="K48" s="41"/>
      <c r="L48" s="42"/>
      <c r="M48" s="29">
        <f t="shared" si="2"/>
        <v>253279</v>
      </c>
      <c r="N48" s="8"/>
      <c r="O48" s="41"/>
      <c r="P48" s="42">
        <v>3000</v>
      </c>
      <c r="Q48" s="29">
        <f t="shared" si="3"/>
        <v>54405</v>
      </c>
      <c r="R48" s="8" t="str">
        <f t="shared" si="0"/>
        <v>〇</v>
      </c>
    </row>
    <row r="49" spans="1:18">
      <c r="A49">
        <v>49</v>
      </c>
      <c r="B49">
        <f t="shared" si="1"/>
        <v>49</v>
      </c>
      <c r="C49" s="61">
        <v>43651</v>
      </c>
      <c r="D49" s="45" t="s">
        <v>49</v>
      </c>
      <c r="E49" s="130"/>
      <c r="F49" s="46"/>
      <c r="G49" s="55"/>
      <c r="H49" s="56"/>
      <c r="I49" s="38">
        <f t="shared" si="4"/>
        <v>307684</v>
      </c>
      <c r="J49" s="167"/>
      <c r="K49" s="41"/>
      <c r="L49" s="42">
        <v>50000</v>
      </c>
      <c r="M49" s="29">
        <f t="shared" si="2"/>
        <v>203279</v>
      </c>
      <c r="N49" s="8"/>
      <c r="O49" s="41">
        <v>50000</v>
      </c>
      <c r="P49" s="42"/>
      <c r="Q49" s="29">
        <f t="shared" si="3"/>
        <v>104405</v>
      </c>
      <c r="R49" s="8" t="str">
        <f t="shared" si="0"/>
        <v>〇</v>
      </c>
    </row>
    <row r="50" spans="1:18">
      <c r="A50">
        <v>50</v>
      </c>
      <c r="B50" t="str">
        <f t="shared" si="1"/>
        <v/>
      </c>
      <c r="C50" s="61"/>
      <c r="D50" s="45"/>
      <c r="E50" s="130"/>
      <c r="F50" s="46"/>
      <c r="G50" s="55"/>
      <c r="H50" s="56"/>
      <c r="I50" s="38"/>
      <c r="J50" s="63"/>
      <c r="K50" s="41"/>
      <c r="L50" s="42"/>
      <c r="M50" s="29"/>
      <c r="N50" s="8"/>
      <c r="O50" s="41"/>
      <c r="P50" s="42"/>
      <c r="Q50" s="43"/>
      <c r="R50" s="8" t="str">
        <f t="shared" si="0"/>
        <v/>
      </c>
    </row>
    <row r="51" spans="1:18" customFormat="1">
      <c r="A51">
        <v>51</v>
      </c>
      <c r="B51" t="str">
        <f t="shared" si="1"/>
        <v/>
      </c>
      <c r="C51" s="61"/>
      <c r="D51" s="46"/>
      <c r="E51" s="46"/>
      <c r="F51" s="46"/>
      <c r="G51" s="55"/>
      <c r="H51" s="56"/>
      <c r="I51" s="38"/>
      <c r="J51" s="63"/>
      <c r="K51" s="41"/>
      <c r="L51" s="42"/>
      <c r="M51" s="29"/>
      <c r="N51" s="8"/>
      <c r="O51" s="41"/>
      <c r="P51" s="42"/>
      <c r="Q51" s="43"/>
      <c r="R51" s="8" t="str">
        <f t="shared" si="0"/>
        <v/>
      </c>
    </row>
    <row r="52" spans="1:18">
      <c r="A52">
        <v>52</v>
      </c>
      <c r="B52" t="str">
        <f t="shared" si="1"/>
        <v/>
      </c>
      <c r="C52" s="61"/>
      <c r="D52" s="45"/>
      <c r="E52" s="130"/>
      <c r="F52" s="46"/>
      <c r="G52" s="55"/>
      <c r="H52" s="56"/>
      <c r="I52" s="38"/>
      <c r="J52" s="63"/>
      <c r="K52" s="41"/>
      <c r="L52" s="42"/>
      <c r="M52" s="29"/>
      <c r="N52" s="8"/>
      <c r="O52" s="41"/>
      <c r="P52" s="42"/>
      <c r="Q52" s="43"/>
      <c r="R52" s="8" t="str">
        <f t="shared" si="0"/>
        <v/>
      </c>
    </row>
    <row r="53" spans="1:18">
      <c r="A53">
        <v>53</v>
      </c>
      <c r="B53" t="str">
        <f t="shared" si="1"/>
        <v/>
      </c>
      <c r="C53" s="61"/>
      <c r="D53" s="45"/>
      <c r="E53" s="130"/>
      <c r="F53" s="46"/>
      <c r="G53" s="55"/>
      <c r="H53" s="56"/>
      <c r="I53" s="38"/>
      <c r="J53" s="63"/>
      <c r="K53" s="41"/>
      <c r="L53" s="42"/>
      <c r="M53" s="29"/>
      <c r="N53" s="8"/>
      <c r="O53" s="41"/>
      <c r="P53" s="42"/>
      <c r="Q53" s="43"/>
      <c r="R53" s="8" t="str">
        <f t="shared" si="0"/>
        <v/>
      </c>
    </row>
    <row r="54" spans="1:18" customFormat="1">
      <c r="A54">
        <v>54</v>
      </c>
      <c r="B54" t="str">
        <f t="shared" si="1"/>
        <v/>
      </c>
      <c r="C54" s="61"/>
      <c r="D54" s="33"/>
      <c r="E54" s="49"/>
      <c r="F54" s="46"/>
      <c r="G54" s="55"/>
      <c r="H54" s="56"/>
      <c r="I54" s="38"/>
      <c r="K54" s="41"/>
      <c r="L54" s="42"/>
      <c r="M54" s="29"/>
      <c r="N54" s="8"/>
      <c r="O54" s="41"/>
      <c r="P54" s="42"/>
      <c r="Q54" s="43"/>
      <c r="R54" s="8" t="str">
        <f t="shared" si="0"/>
        <v/>
      </c>
    </row>
    <row r="55" spans="1:18" customFormat="1">
      <c r="A55">
        <v>55</v>
      </c>
      <c r="B55" t="str">
        <f t="shared" si="1"/>
        <v/>
      </c>
      <c r="C55" s="61"/>
      <c r="D55" s="46"/>
      <c r="E55" s="46"/>
      <c r="F55" s="46"/>
      <c r="G55" s="55"/>
      <c r="H55" s="56"/>
      <c r="I55" s="38"/>
      <c r="K55" s="41"/>
      <c r="L55" s="42"/>
      <c r="M55" s="29"/>
      <c r="N55" s="8"/>
      <c r="O55" s="41"/>
      <c r="P55" s="42"/>
      <c r="Q55" s="43"/>
      <c r="R55" s="8" t="str">
        <f t="shared" si="0"/>
        <v/>
      </c>
    </row>
    <row r="56" spans="1:18" customFormat="1">
      <c r="A56">
        <v>56</v>
      </c>
      <c r="B56" t="str">
        <f t="shared" si="1"/>
        <v/>
      </c>
      <c r="C56" s="61"/>
      <c r="D56" s="45"/>
      <c r="E56" s="46"/>
      <c r="F56" s="50"/>
      <c r="G56" s="55"/>
      <c r="H56" s="56"/>
      <c r="I56" s="38"/>
      <c r="K56" s="41"/>
      <c r="L56" s="42"/>
      <c r="M56" s="29"/>
      <c r="N56" s="8"/>
      <c r="O56" s="41"/>
      <c r="P56" s="42"/>
      <c r="Q56" s="43"/>
      <c r="R56" s="8" t="str">
        <f t="shared" si="0"/>
        <v/>
      </c>
    </row>
    <row r="57" spans="1:18" customFormat="1">
      <c r="A57">
        <v>57</v>
      </c>
      <c r="B57" t="str">
        <f t="shared" si="1"/>
        <v/>
      </c>
      <c r="C57" s="61"/>
      <c r="D57" s="46"/>
      <c r="E57" s="49"/>
      <c r="F57" s="62"/>
      <c r="G57" s="55"/>
      <c r="H57" s="56"/>
      <c r="I57" s="38"/>
      <c r="K57" s="41"/>
      <c r="L57" s="42"/>
      <c r="M57" s="29"/>
      <c r="N57" s="8"/>
      <c r="O57" s="41"/>
      <c r="P57" s="42"/>
      <c r="Q57" s="43"/>
      <c r="R57" s="8" t="str">
        <f t="shared" si="0"/>
        <v/>
      </c>
    </row>
    <row r="58" spans="1:18" customFormat="1">
      <c r="A58">
        <v>58</v>
      </c>
      <c r="B58" t="str">
        <f t="shared" si="1"/>
        <v/>
      </c>
      <c r="C58" s="61"/>
      <c r="D58" s="45"/>
      <c r="E58" s="46"/>
      <c r="F58" s="50"/>
      <c r="G58" s="64"/>
      <c r="H58" s="65"/>
      <c r="I58" s="38"/>
      <c r="K58" s="41"/>
      <c r="L58" s="66"/>
      <c r="M58" s="29"/>
      <c r="N58" s="8"/>
      <c r="O58" s="41"/>
      <c r="P58" s="42"/>
      <c r="Q58" s="43"/>
      <c r="R58" s="8" t="str">
        <f t="shared" si="0"/>
        <v/>
      </c>
    </row>
    <row r="59" spans="1:18">
      <c r="A59">
        <v>59</v>
      </c>
      <c r="B59" t="str">
        <f t="shared" si="1"/>
        <v/>
      </c>
      <c r="C59" s="61"/>
      <c r="D59" s="45"/>
      <c r="E59" s="130"/>
      <c r="F59" s="46"/>
      <c r="G59" s="168"/>
      <c r="H59" s="169"/>
      <c r="I59" s="38"/>
      <c r="K59" s="41"/>
      <c r="L59" s="42"/>
      <c r="M59" s="29"/>
      <c r="N59" s="8"/>
      <c r="O59" s="41"/>
      <c r="P59" s="42"/>
      <c r="Q59" s="43"/>
      <c r="R59" s="8" t="str">
        <f t="shared" si="0"/>
        <v/>
      </c>
    </row>
    <row r="60" spans="1:18" customFormat="1">
      <c r="A60">
        <v>60</v>
      </c>
      <c r="B60" t="str">
        <f t="shared" si="1"/>
        <v/>
      </c>
      <c r="C60" s="61"/>
      <c r="D60" s="45"/>
      <c r="E60" s="46"/>
      <c r="F60" s="50"/>
      <c r="G60" s="64"/>
      <c r="H60" s="65"/>
      <c r="I60" s="38"/>
      <c r="K60" s="41"/>
      <c r="L60" s="42"/>
      <c r="M60" s="29"/>
      <c r="N60" s="8"/>
      <c r="O60" s="41"/>
      <c r="P60" s="42"/>
      <c r="Q60" s="43"/>
      <c r="R60" s="8" t="str">
        <f t="shared" si="0"/>
        <v/>
      </c>
    </row>
    <row r="61" spans="1:18" customFormat="1">
      <c r="A61">
        <v>61</v>
      </c>
      <c r="B61" t="str">
        <f t="shared" si="1"/>
        <v/>
      </c>
      <c r="C61" s="61"/>
      <c r="D61" s="33"/>
      <c r="E61" s="49"/>
      <c r="F61" s="49"/>
      <c r="G61" s="64"/>
      <c r="H61" s="65"/>
      <c r="I61" s="38"/>
      <c r="K61" s="41"/>
      <c r="L61" s="42"/>
      <c r="M61" s="29"/>
      <c r="N61" s="8"/>
      <c r="O61" s="41"/>
      <c r="P61" s="42"/>
      <c r="Q61" s="43"/>
      <c r="R61" s="8" t="str">
        <f t="shared" si="0"/>
        <v/>
      </c>
    </row>
    <row r="62" spans="1:18">
      <c r="A62">
        <v>62</v>
      </c>
      <c r="B62" t="str">
        <f t="shared" si="1"/>
        <v/>
      </c>
      <c r="C62" s="170"/>
      <c r="D62" s="130"/>
      <c r="E62" s="46"/>
      <c r="F62" s="171"/>
      <c r="G62" s="168"/>
      <c r="H62" s="169"/>
      <c r="I62" s="38"/>
      <c r="K62" s="172"/>
      <c r="L62" s="169"/>
      <c r="M62" s="29"/>
      <c r="O62" s="168"/>
      <c r="P62" s="169"/>
      <c r="Q62" s="43"/>
      <c r="R62" s="8" t="str">
        <f t="shared" si="0"/>
        <v/>
      </c>
    </row>
    <row r="63" spans="1:18" customFormat="1">
      <c r="A63">
        <v>63</v>
      </c>
      <c r="B63" t="str">
        <f t="shared" si="1"/>
        <v/>
      </c>
      <c r="C63" s="67"/>
      <c r="D63" s="45"/>
      <c r="E63" s="45"/>
      <c r="F63" s="69"/>
      <c r="G63" s="64"/>
      <c r="H63" s="65"/>
      <c r="I63" s="38"/>
      <c r="K63" s="70"/>
      <c r="L63" s="65"/>
      <c r="M63" s="29"/>
      <c r="O63" s="64"/>
      <c r="P63" s="65"/>
      <c r="Q63" s="43"/>
      <c r="R63" s="8" t="str">
        <f t="shared" si="0"/>
        <v/>
      </c>
    </row>
    <row r="64" spans="1:18">
      <c r="A64">
        <v>64</v>
      </c>
      <c r="B64" t="str">
        <f t="shared" si="1"/>
        <v/>
      </c>
      <c r="C64" s="170"/>
      <c r="D64" s="130"/>
      <c r="E64" s="46"/>
      <c r="F64" s="171"/>
      <c r="G64" s="168"/>
      <c r="H64" s="169"/>
      <c r="I64" s="38"/>
      <c r="K64" s="172"/>
      <c r="L64" s="169"/>
      <c r="M64" s="29"/>
      <c r="O64" s="168"/>
      <c r="P64" s="169"/>
      <c r="Q64" s="43"/>
      <c r="R64" s="8" t="str">
        <f t="shared" si="0"/>
        <v/>
      </c>
    </row>
    <row r="65" spans="1:18" customFormat="1">
      <c r="A65">
        <v>65</v>
      </c>
      <c r="B65" t="str">
        <f t="shared" si="1"/>
        <v/>
      </c>
      <c r="C65" s="67"/>
      <c r="D65" s="46"/>
      <c r="E65" s="46"/>
      <c r="F65" s="46"/>
      <c r="G65" s="64"/>
      <c r="H65" s="65"/>
      <c r="I65" s="38"/>
      <c r="K65" s="70"/>
      <c r="L65" s="65"/>
      <c r="M65" s="29"/>
      <c r="O65" s="64"/>
      <c r="P65" s="65"/>
      <c r="Q65" s="43"/>
      <c r="R65" s="8" t="str">
        <f t="shared" si="0"/>
        <v/>
      </c>
    </row>
    <row r="66" spans="1:18" customFormat="1">
      <c r="A66">
        <v>66</v>
      </c>
      <c r="B66" t="str">
        <f t="shared" ref="B66:B70" si="5">IF(I66="","",A66)</f>
        <v/>
      </c>
      <c r="C66" s="67"/>
      <c r="D66" s="33"/>
      <c r="E66" s="49"/>
      <c r="F66" s="69"/>
      <c r="G66" s="64"/>
      <c r="H66" s="65"/>
      <c r="I66" s="38"/>
      <c r="K66" s="70"/>
      <c r="L66" s="65"/>
      <c r="M66" s="29"/>
      <c r="O66" s="64"/>
      <c r="P66" s="65"/>
      <c r="Q66" s="43"/>
      <c r="R66" s="8" t="str">
        <f t="shared" ref="R66:R70" si="6">IF(I66="","",IF(I66=M66+Q66,"〇","×"))</f>
        <v/>
      </c>
    </row>
    <row r="67" spans="1:18" customFormat="1">
      <c r="A67">
        <v>67</v>
      </c>
      <c r="B67" t="str">
        <f t="shared" si="5"/>
        <v/>
      </c>
      <c r="C67" s="67"/>
      <c r="D67" s="68"/>
      <c r="E67" s="49"/>
      <c r="F67" s="69"/>
      <c r="G67" s="64"/>
      <c r="H67" s="65"/>
      <c r="I67" s="38"/>
      <c r="K67" s="70"/>
      <c r="L67" s="65"/>
      <c r="M67" s="29"/>
      <c r="O67" s="64"/>
      <c r="P67" s="65"/>
      <c r="Q67" s="43"/>
      <c r="R67" s="8" t="str">
        <f t="shared" si="6"/>
        <v/>
      </c>
    </row>
    <row r="68" spans="1:18" customFormat="1">
      <c r="A68">
        <v>68</v>
      </c>
      <c r="B68" t="str">
        <f t="shared" si="5"/>
        <v/>
      </c>
      <c r="C68" s="67"/>
      <c r="D68" s="68"/>
      <c r="E68" s="49"/>
      <c r="F68" s="69"/>
      <c r="G68" s="64"/>
      <c r="H68" s="65"/>
      <c r="I68" s="38"/>
      <c r="K68" s="70"/>
      <c r="L68" s="65"/>
      <c r="M68" s="29"/>
      <c r="O68" s="64"/>
      <c r="P68" s="65"/>
      <c r="Q68" s="43"/>
      <c r="R68" s="8" t="str">
        <f t="shared" si="6"/>
        <v/>
      </c>
    </row>
    <row r="69" spans="1:18" customFormat="1">
      <c r="A69">
        <v>69</v>
      </c>
      <c r="B69" t="str">
        <f t="shared" si="5"/>
        <v/>
      </c>
      <c r="C69" s="67"/>
      <c r="D69" s="46"/>
      <c r="E69" s="46"/>
      <c r="F69" s="46"/>
      <c r="G69" s="64"/>
      <c r="H69" s="65"/>
      <c r="I69" s="38"/>
      <c r="K69" s="70"/>
      <c r="L69" s="65"/>
      <c r="M69" s="29"/>
      <c r="O69" s="64"/>
      <c r="P69" s="65"/>
      <c r="Q69" s="43"/>
      <c r="R69" s="8" t="str">
        <f t="shared" si="6"/>
        <v/>
      </c>
    </row>
    <row r="70" spans="1:18" customFormat="1">
      <c r="A70">
        <v>70</v>
      </c>
      <c r="B70" t="str">
        <f t="shared" si="5"/>
        <v/>
      </c>
      <c r="C70" s="67"/>
      <c r="D70" s="68"/>
      <c r="E70" s="49"/>
      <c r="F70" s="69"/>
      <c r="G70" s="64"/>
      <c r="H70" s="65"/>
      <c r="I70" s="38"/>
      <c r="K70" s="70"/>
      <c r="L70" s="65"/>
      <c r="M70" s="29"/>
      <c r="O70" s="64"/>
      <c r="P70" s="65"/>
      <c r="Q70" s="43"/>
      <c r="R70" s="8" t="str">
        <f t="shared" si="6"/>
        <v/>
      </c>
    </row>
    <row r="71" spans="1:18">
      <c r="A71" s="77">
        <f>MAX(B3:B70)</f>
        <v>49</v>
      </c>
      <c r="C71" s="173"/>
      <c r="D71" s="174"/>
      <c r="E71" s="174"/>
      <c r="F71" s="175"/>
      <c r="G71" s="176">
        <f>SUM(G3:G70)</f>
        <v>658000</v>
      </c>
      <c r="H71" s="177">
        <f>SUM(H3:H70)</f>
        <v>350316</v>
      </c>
      <c r="I71" s="178">
        <f>G71-H71</f>
        <v>307684</v>
      </c>
      <c r="K71" s="71"/>
      <c r="L71" s="72"/>
      <c r="M71" s="14">
        <f>VLOOKUP(A71,A3:M71,13,FALSE)</f>
        <v>203279</v>
      </c>
      <c r="N71" s="73"/>
      <c r="O71" s="71"/>
      <c r="P71" s="72"/>
      <c r="Q71" s="14">
        <f>VLOOKUP(A71,A3:Q71,17,FALSE)</f>
        <v>104405</v>
      </c>
      <c r="R71" s="8"/>
    </row>
    <row r="72" spans="1:18">
      <c r="C72" s="111"/>
      <c r="D72" s="111"/>
      <c r="E72" s="111"/>
      <c r="F72" s="111"/>
      <c r="G72" s="179"/>
      <c r="H72" s="179"/>
      <c r="I72" s="179"/>
      <c r="K72" s="74"/>
      <c r="L72" s="74"/>
      <c r="M72" s="75"/>
      <c r="N72" s="9"/>
      <c r="O72" s="74"/>
      <c r="P72" s="74"/>
      <c r="Q72" s="75"/>
      <c r="R72" s="8"/>
    </row>
    <row r="73" spans="1:18">
      <c r="C73" s="111"/>
      <c r="D73" s="111"/>
      <c r="E73" s="111"/>
      <c r="F73" s="111"/>
      <c r="G73" s="179"/>
      <c r="H73" s="179"/>
      <c r="I73" s="179"/>
      <c r="K73" s="74"/>
      <c r="L73" s="74"/>
      <c r="M73" s="75"/>
      <c r="N73" s="9"/>
      <c r="O73" s="74"/>
      <c r="P73" s="74"/>
      <c r="Q73" s="7">
        <f>M71+Q71</f>
        <v>307684</v>
      </c>
      <c r="R73" s="8" t="str">
        <f>IF(I71=Q73,"○","×")</f>
        <v>○</v>
      </c>
    </row>
    <row r="74" spans="1:18">
      <c r="C74" s="180"/>
      <c r="G74" s="78"/>
      <c r="H74" s="78"/>
      <c r="K74" s="7"/>
      <c r="L74" s="7"/>
      <c r="M74" s="8"/>
      <c r="N74" s="8"/>
      <c r="O74" s="7"/>
      <c r="P74" s="7"/>
      <c r="Q74" s="7"/>
      <c r="R74" s="8"/>
    </row>
    <row r="75" spans="1:18">
      <c r="D75" s="11" t="s">
        <v>2</v>
      </c>
      <c r="E75" s="76" t="s">
        <v>3</v>
      </c>
      <c r="G75" s="78"/>
      <c r="H75" s="78"/>
      <c r="L75" s="78"/>
      <c r="O75" s="78"/>
      <c r="P75" s="78"/>
      <c r="Q75" s="78"/>
    </row>
    <row r="76" spans="1:18">
      <c r="D76" s="182" t="s">
        <v>23</v>
      </c>
      <c r="E76" s="130" t="s">
        <v>24</v>
      </c>
      <c r="G76" s="78"/>
      <c r="H76" s="78"/>
      <c r="L76" s="78"/>
      <c r="O76" s="78"/>
      <c r="P76" s="78"/>
      <c r="Q76" s="78"/>
    </row>
    <row r="77" spans="1:18">
      <c r="D77" s="183" t="s">
        <v>27</v>
      </c>
      <c r="E77" s="130" t="s">
        <v>28</v>
      </c>
      <c r="G77" s="78"/>
      <c r="H77" s="78"/>
      <c r="L77" s="78"/>
      <c r="O77" s="78"/>
      <c r="P77" s="78"/>
      <c r="Q77" s="78"/>
    </row>
    <row r="78" spans="1:18">
      <c r="D78" s="184" t="s">
        <v>131</v>
      </c>
      <c r="E78" s="130" t="s">
        <v>14</v>
      </c>
      <c r="G78" s="78"/>
      <c r="H78" s="78"/>
      <c r="L78" s="78"/>
      <c r="O78" s="78"/>
      <c r="P78" s="78"/>
      <c r="Q78" s="78"/>
    </row>
    <row r="79" spans="1:18">
      <c r="D79" s="201"/>
      <c r="E79" s="130" t="s">
        <v>66</v>
      </c>
      <c r="G79" s="78"/>
      <c r="H79" s="78"/>
      <c r="L79" s="78"/>
      <c r="O79" s="78"/>
      <c r="P79" s="78"/>
      <c r="Q79" s="78"/>
    </row>
    <row r="80" spans="1:18">
      <c r="D80" s="201"/>
      <c r="E80" s="130" t="s">
        <v>60</v>
      </c>
      <c r="G80" s="78"/>
      <c r="H80" s="78"/>
      <c r="L80" s="78"/>
      <c r="O80" s="78"/>
      <c r="P80" s="78"/>
      <c r="Q80" s="78"/>
    </row>
    <row r="81" spans="4:17">
      <c r="D81" s="201"/>
      <c r="E81" s="130" t="s">
        <v>64</v>
      </c>
      <c r="G81" s="78"/>
      <c r="H81" s="78"/>
      <c r="L81" s="78"/>
      <c r="O81" s="78"/>
      <c r="P81" s="78"/>
      <c r="Q81" s="78"/>
    </row>
    <row r="82" spans="4:17">
      <c r="D82" s="183"/>
      <c r="E82" s="130" t="s">
        <v>67</v>
      </c>
      <c r="G82" s="78"/>
      <c r="H82" s="78"/>
      <c r="L82" s="78"/>
      <c r="O82" s="78"/>
      <c r="P82" s="78"/>
      <c r="Q82" s="78"/>
    </row>
    <row r="83" spans="4:17">
      <c r="D83" s="184" t="s">
        <v>30</v>
      </c>
      <c r="E83" s="130" t="s">
        <v>14</v>
      </c>
      <c r="G83" s="78"/>
      <c r="H83" s="78"/>
      <c r="L83" s="78"/>
      <c r="O83" s="78"/>
      <c r="P83" s="78"/>
      <c r="Q83" s="78"/>
    </row>
    <row r="84" spans="4:17">
      <c r="D84" s="201"/>
      <c r="E84" s="130" t="s">
        <v>30</v>
      </c>
      <c r="G84" s="78"/>
      <c r="H84" s="78"/>
      <c r="L84" s="78"/>
      <c r="O84" s="78"/>
      <c r="P84" s="78"/>
      <c r="Q84" s="78"/>
    </row>
    <row r="85" spans="4:17">
      <c r="D85" s="201"/>
      <c r="E85" s="130" t="s">
        <v>68</v>
      </c>
      <c r="G85" s="78"/>
      <c r="H85" s="78"/>
      <c r="L85" s="78"/>
      <c r="O85" s="78"/>
      <c r="P85" s="78"/>
      <c r="Q85" s="78"/>
    </row>
    <row r="86" spans="4:17">
      <c r="D86" s="201"/>
      <c r="E86" s="130" t="s">
        <v>60</v>
      </c>
      <c r="G86" s="78"/>
      <c r="H86" s="78"/>
      <c r="L86" s="78"/>
      <c r="O86" s="78"/>
      <c r="P86" s="78"/>
      <c r="Q86" s="78"/>
    </row>
    <row r="87" spans="4:17">
      <c r="D87" s="183"/>
      <c r="E87" s="130"/>
      <c r="G87" s="78"/>
      <c r="H87" s="78"/>
      <c r="L87" s="78"/>
      <c r="O87" s="78"/>
      <c r="P87" s="78"/>
      <c r="Q87" s="78"/>
    </row>
    <row r="88" spans="4:17">
      <c r="D88" s="184" t="s">
        <v>18</v>
      </c>
      <c r="E88" s="130" t="s">
        <v>92</v>
      </c>
      <c r="G88" s="78"/>
      <c r="H88" s="78"/>
      <c r="L88" s="78"/>
      <c r="O88" s="78"/>
      <c r="P88" s="78"/>
      <c r="Q88" s="78"/>
    </row>
    <row r="89" spans="4:17">
      <c r="D89" s="183"/>
      <c r="E89" s="130" t="s">
        <v>90</v>
      </c>
      <c r="G89" s="78"/>
      <c r="H89" s="78"/>
      <c r="L89" s="78"/>
      <c r="O89" s="78"/>
      <c r="P89" s="78"/>
      <c r="Q89" s="78"/>
    </row>
    <row r="90" spans="4:17">
      <c r="D90" s="184" t="s">
        <v>19</v>
      </c>
      <c r="E90" s="130" t="s">
        <v>20</v>
      </c>
      <c r="G90" s="78"/>
      <c r="H90" s="78"/>
      <c r="L90" s="78"/>
      <c r="O90" s="78"/>
      <c r="P90" s="78"/>
      <c r="Q90" s="78"/>
    </row>
    <row r="91" spans="4:17">
      <c r="D91" s="183"/>
      <c r="E91" s="130" t="s">
        <v>56</v>
      </c>
      <c r="G91" s="78"/>
      <c r="H91" s="78"/>
      <c r="L91" s="78"/>
      <c r="O91" s="78"/>
      <c r="P91" s="78"/>
      <c r="Q91" s="78"/>
    </row>
    <row r="92" spans="4:17">
      <c r="D92" s="184" t="s">
        <v>41</v>
      </c>
      <c r="E92" s="130" t="s">
        <v>132</v>
      </c>
      <c r="G92" s="78"/>
      <c r="H92" s="78"/>
      <c r="L92" s="78"/>
      <c r="O92" s="78"/>
      <c r="P92" s="78"/>
      <c r="Q92" s="78"/>
    </row>
    <row r="93" spans="4:17">
      <c r="D93" s="184"/>
      <c r="E93" s="130" t="s">
        <v>63</v>
      </c>
      <c r="G93" s="78"/>
      <c r="H93" s="78"/>
      <c r="L93" s="78"/>
      <c r="O93" s="78"/>
      <c r="P93" s="78"/>
      <c r="Q93" s="78"/>
    </row>
    <row r="94" spans="4:17">
      <c r="D94" s="183"/>
      <c r="E94" s="130" t="s">
        <v>133</v>
      </c>
      <c r="G94" s="78"/>
      <c r="H94" s="78"/>
      <c r="L94" s="78"/>
      <c r="O94" s="78"/>
      <c r="P94" s="78"/>
      <c r="Q94" s="78"/>
    </row>
    <row r="95" spans="4:17">
      <c r="D95" s="184" t="s">
        <v>51</v>
      </c>
      <c r="E95" s="130" t="s">
        <v>59</v>
      </c>
      <c r="G95" s="78"/>
      <c r="H95" s="78"/>
      <c r="L95" s="78"/>
      <c r="O95" s="78"/>
      <c r="P95" s="78"/>
      <c r="Q95" s="78"/>
    </row>
    <row r="96" spans="4:17">
      <c r="D96" s="184"/>
      <c r="E96" s="130" t="s">
        <v>58</v>
      </c>
      <c r="G96" s="78"/>
      <c r="H96" s="78"/>
      <c r="L96" s="78"/>
      <c r="O96" s="78"/>
      <c r="P96" s="78"/>
      <c r="Q96" s="78"/>
    </row>
    <row r="97" spans="4:17">
      <c r="D97" s="184"/>
      <c r="E97" s="130" t="s">
        <v>52</v>
      </c>
      <c r="G97" s="78"/>
      <c r="H97" s="78"/>
      <c r="L97" s="78"/>
      <c r="O97" s="78"/>
      <c r="P97" s="78"/>
      <c r="Q97" s="78"/>
    </row>
    <row r="98" spans="4:17">
      <c r="D98" s="183"/>
      <c r="E98" s="130" t="s">
        <v>65</v>
      </c>
      <c r="G98" s="78"/>
      <c r="H98" s="78"/>
      <c r="L98" s="78"/>
      <c r="O98" s="78"/>
      <c r="P98" s="78"/>
      <c r="Q98" s="78"/>
    </row>
    <row r="99" spans="4:17">
      <c r="D99" s="184" t="s">
        <v>38</v>
      </c>
      <c r="E99" s="130" t="s">
        <v>39</v>
      </c>
      <c r="G99" s="78"/>
      <c r="H99" s="78"/>
      <c r="L99" s="78"/>
      <c r="O99" s="78"/>
      <c r="P99" s="78"/>
      <c r="Q99" s="78"/>
    </row>
    <row r="100" spans="4:17">
      <c r="D100" s="184"/>
      <c r="E100" s="130" t="s">
        <v>69</v>
      </c>
      <c r="G100" s="78"/>
      <c r="H100" s="78"/>
      <c r="L100" s="78"/>
      <c r="O100" s="78"/>
      <c r="P100" s="78"/>
      <c r="Q100" s="78"/>
    </row>
    <row r="101" spans="4:17">
      <c r="D101" s="184"/>
      <c r="E101" s="130" t="s">
        <v>70</v>
      </c>
    </row>
    <row r="102" spans="4:17">
      <c r="D102" s="183"/>
      <c r="E102" s="186" t="s">
        <v>71</v>
      </c>
    </row>
    <row r="103" spans="4:17">
      <c r="D103" s="187" t="s">
        <v>15</v>
      </c>
      <c r="E103" s="130" t="s">
        <v>61</v>
      </c>
    </row>
    <row r="104" spans="4:17">
      <c r="D104" s="184"/>
      <c r="E104" s="130" t="s">
        <v>62</v>
      </c>
    </row>
    <row r="105" spans="4:17">
      <c r="D105" s="184"/>
      <c r="E105" s="130" t="s">
        <v>53</v>
      </c>
    </row>
    <row r="106" spans="4:17">
      <c r="D106" s="184"/>
      <c r="E106" s="130" t="s">
        <v>134</v>
      </c>
    </row>
    <row r="107" spans="4:17">
      <c r="D107" s="184"/>
      <c r="E107" s="130" t="s">
        <v>72</v>
      </c>
    </row>
    <row r="108" spans="4:17">
      <c r="D108" s="183"/>
      <c r="E108" s="130" t="s">
        <v>73</v>
      </c>
    </row>
    <row r="109" spans="4:17">
      <c r="D109" s="182" t="s">
        <v>21</v>
      </c>
      <c r="E109" s="182" t="s">
        <v>21</v>
      </c>
    </row>
    <row r="113" spans="4:4">
      <c r="D113" s="142" t="s">
        <v>23</v>
      </c>
    </row>
    <row r="114" spans="4:4">
      <c r="D114" s="118" t="s">
        <v>27</v>
      </c>
    </row>
    <row r="115" spans="4:4">
      <c r="D115" s="118" t="s">
        <v>131</v>
      </c>
    </row>
    <row r="116" spans="4:4">
      <c r="D116" s="118" t="s">
        <v>30</v>
      </c>
    </row>
    <row r="117" spans="4:4">
      <c r="D117" s="118" t="s">
        <v>18</v>
      </c>
    </row>
    <row r="118" spans="4:4">
      <c r="D118" s="118" t="s">
        <v>19</v>
      </c>
    </row>
    <row r="119" spans="4:4">
      <c r="D119" s="118" t="s">
        <v>41</v>
      </c>
    </row>
    <row r="120" spans="4:4">
      <c r="D120" s="118" t="s">
        <v>51</v>
      </c>
    </row>
    <row r="121" spans="4:4">
      <c r="D121" s="118" t="s">
        <v>38</v>
      </c>
    </row>
    <row r="122" spans="4:4">
      <c r="D122" s="118" t="s">
        <v>15</v>
      </c>
    </row>
    <row r="123" spans="4:4">
      <c r="D123" s="185" t="s">
        <v>21</v>
      </c>
    </row>
    <row r="124" spans="4:4">
      <c r="D124" s="181" t="s">
        <v>49</v>
      </c>
    </row>
  </sheetData>
  <autoFilter ref="A2:I71"/>
  <mergeCells count="1">
    <mergeCell ref="P1:Q1"/>
  </mergeCells>
  <phoneticPr fontId="3"/>
  <dataValidations count="2">
    <dataValidation type="list" allowBlank="1" showInputMessage="1" showErrorMessage="1" sqref="D3:D69">
      <formula1>$D$113:$D$124</formula1>
    </dataValidation>
    <dataValidation type="list" allowBlank="1" showInputMessage="1" showErrorMessage="1" sqref="E4:E70 F45">
      <formula1>$E$76:$E$109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2" sqref="B2"/>
    </sheetView>
  </sheetViews>
  <sheetFormatPr defaultColWidth="9" defaultRowHeight="13.1"/>
  <cols>
    <col min="1" max="1" width="5.44140625" style="77" customWidth="1"/>
    <col min="2" max="2" width="13.77734375" style="77" customWidth="1"/>
    <col min="3" max="4" width="10.33203125" style="78" customWidth="1"/>
    <col min="5" max="5" width="12.5546875" style="79" customWidth="1"/>
    <col min="6" max="6" width="6.44140625" style="78" customWidth="1"/>
    <col min="7" max="7" width="37.109375" style="77" customWidth="1"/>
    <col min="8" max="16384" width="9" style="77"/>
  </cols>
  <sheetData>
    <row r="1" spans="1:7" ht="9.1999999999999993" customHeight="1"/>
    <row r="2" spans="1:7" ht="16.399999999999999">
      <c r="B2" s="80" t="s">
        <v>159</v>
      </c>
      <c r="C2" s="81"/>
      <c r="D2" s="81"/>
      <c r="E2" s="82"/>
      <c r="F2" s="81"/>
      <c r="G2" s="83"/>
    </row>
    <row r="3" spans="1:7" ht="8.5500000000000007" customHeight="1">
      <c r="B3" s="80"/>
    </row>
    <row r="4" spans="1:7" ht="18" customHeight="1" thickBot="1">
      <c r="A4" s="80" t="s">
        <v>74</v>
      </c>
      <c r="G4" s="84" t="s">
        <v>158</v>
      </c>
    </row>
    <row r="5" spans="1:7" ht="18" customHeight="1" thickBot="1">
      <c r="A5" s="85" t="s">
        <v>75</v>
      </c>
      <c r="B5" s="86" t="s">
        <v>76</v>
      </c>
      <c r="C5" s="87" t="s">
        <v>77</v>
      </c>
      <c r="D5" s="87" t="s">
        <v>78</v>
      </c>
      <c r="E5" s="88" t="s">
        <v>79</v>
      </c>
      <c r="F5" s="89" t="s">
        <v>124</v>
      </c>
      <c r="G5" s="90" t="s">
        <v>81</v>
      </c>
    </row>
    <row r="6" spans="1:7" ht="18" customHeight="1" thickBot="1">
      <c r="A6" s="91" t="s">
        <v>23</v>
      </c>
      <c r="B6" s="92"/>
      <c r="C6" s="93">
        <v>406000</v>
      </c>
      <c r="D6" s="93">
        <f>SUMIF(出納帳!$D$3:$D$70,A6,出納帳!$G$3:$G$70)</f>
        <v>378000</v>
      </c>
      <c r="E6" s="94">
        <f>D6-C6</f>
        <v>-28000</v>
      </c>
      <c r="F6" s="95">
        <f>D6/C6</f>
        <v>0.93103448275862066</v>
      </c>
      <c r="G6" s="96" t="s">
        <v>24</v>
      </c>
    </row>
    <row r="7" spans="1:7" ht="18" customHeight="1" thickBot="1">
      <c r="A7" s="91" t="s">
        <v>27</v>
      </c>
      <c r="B7" s="92"/>
      <c r="C7" s="93">
        <v>85000</v>
      </c>
      <c r="D7" s="93">
        <f>SUMIF(出納帳!$D$3:$D$70,A7,出納帳!$G$3:$G$70)</f>
        <v>70000</v>
      </c>
      <c r="E7" s="94">
        <f t="shared" ref="E7:E10" si="0">D7-C7</f>
        <v>-15000</v>
      </c>
      <c r="F7" s="95">
        <f t="shared" ref="F7:F11" si="1">D7/C7</f>
        <v>0.82352941176470584</v>
      </c>
      <c r="G7" s="96" t="s">
        <v>82</v>
      </c>
    </row>
    <row r="8" spans="1:7" ht="18" customHeight="1" thickBot="1">
      <c r="A8" s="91" t="s">
        <v>83</v>
      </c>
      <c r="B8" s="92"/>
      <c r="C8" s="93">
        <v>100000</v>
      </c>
      <c r="D8" s="93">
        <f>SUMIF(出納帳!$D$3:$D$70,A8,出納帳!$G$3:$G$70)</f>
        <v>10000</v>
      </c>
      <c r="E8" s="94">
        <f t="shared" si="0"/>
        <v>-90000</v>
      </c>
      <c r="F8" s="95">
        <f t="shared" si="1"/>
        <v>0.1</v>
      </c>
      <c r="G8" s="97" t="s">
        <v>84</v>
      </c>
    </row>
    <row r="9" spans="1:7" ht="18" customHeight="1" thickBot="1">
      <c r="A9" s="91" t="s">
        <v>31</v>
      </c>
      <c r="B9" s="92"/>
      <c r="C9" s="93">
        <v>482</v>
      </c>
      <c r="D9" s="93">
        <f>SUMIF(出納帳!$D$3:$D$70,A9,出納帳!$G$3:$G$70)</f>
        <v>0</v>
      </c>
      <c r="E9" s="94">
        <f t="shared" si="0"/>
        <v>-482</v>
      </c>
      <c r="F9" s="95">
        <f t="shared" si="1"/>
        <v>0</v>
      </c>
      <c r="G9" s="96" t="s">
        <v>85</v>
      </c>
    </row>
    <row r="10" spans="1:7" ht="18" customHeight="1" thickBot="1">
      <c r="A10" s="98" t="s">
        <v>12</v>
      </c>
      <c r="B10" s="99"/>
      <c r="C10" s="100">
        <v>155000</v>
      </c>
      <c r="D10" s="100">
        <f>SUMIF(出納帳!$D$3:$D$70,A10,出納帳!$G$3:$G$70)</f>
        <v>200000</v>
      </c>
      <c r="E10" s="101">
        <f t="shared" si="0"/>
        <v>45000</v>
      </c>
      <c r="F10" s="102">
        <f t="shared" si="1"/>
        <v>1.2903225806451613</v>
      </c>
      <c r="G10" s="103" t="s">
        <v>86</v>
      </c>
    </row>
    <row r="11" spans="1:7" ht="18" customHeight="1" thickTop="1" thickBot="1">
      <c r="A11" s="104" t="s">
        <v>87</v>
      </c>
      <c r="B11" s="105"/>
      <c r="C11" s="106">
        <f>SUM(C6:C10)</f>
        <v>746482</v>
      </c>
      <c r="D11" s="106">
        <f>SUM(D6:D10)</f>
        <v>658000</v>
      </c>
      <c r="E11" s="107">
        <f>SUM(E6:E10)</f>
        <v>-88482</v>
      </c>
      <c r="F11" s="108">
        <f t="shared" si="1"/>
        <v>0.88146800592646579</v>
      </c>
      <c r="G11" s="109"/>
    </row>
    <row r="12" spans="1:7" ht="15.05" customHeight="1"/>
    <row r="13" spans="1:7" ht="18" customHeight="1" thickBot="1">
      <c r="A13" s="110" t="s">
        <v>88</v>
      </c>
      <c r="B13" s="111"/>
      <c r="C13" s="112"/>
      <c r="D13" s="112"/>
      <c r="E13" s="113"/>
      <c r="F13" s="112"/>
      <c r="G13" s="111"/>
    </row>
    <row r="14" spans="1:7" ht="18" customHeight="1" thickBot="1">
      <c r="A14" s="114" t="s">
        <v>75</v>
      </c>
      <c r="B14" s="115" t="s">
        <v>76</v>
      </c>
      <c r="C14" s="93" t="s">
        <v>77</v>
      </c>
      <c r="D14" s="93" t="s">
        <v>78</v>
      </c>
      <c r="E14" s="88" t="s">
        <v>79</v>
      </c>
      <c r="F14" s="89" t="s">
        <v>80</v>
      </c>
      <c r="G14" s="116" t="s">
        <v>81</v>
      </c>
    </row>
    <row r="15" spans="1:7" ht="18" customHeight="1" thickBot="1">
      <c r="A15" s="117" t="s">
        <v>89</v>
      </c>
      <c r="B15" s="118"/>
      <c r="C15" s="119">
        <f>SUM(C16:C17)</f>
        <v>65000</v>
      </c>
      <c r="D15" s="119">
        <f>SUM(D16:D17)</f>
        <v>30500</v>
      </c>
      <c r="E15" s="120">
        <f>D15-C15</f>
        <v>-34500</v>
      </c>
      <c r="F15" s="121">
        <f>D15/C15</f>
        <v>0.46923076923076923</v>
      </c>
      <c r="G15" s="122"/>
    </row>
    <row r="16" spans="1:7" ht="18" customHeight="1">
      <c r="A16" s="123"/>
      <c r="B16" s="124" t="s">
        <v>90</v>
      </c>
      <c r="C16" s="125">
        <v>30000</v>
      </c>
      <c r="D16" s="188">
        <f>SUMIF(出納帳!$E$3:$E$70,B16,出納帳!$H$3:$H$70)</f>
        <v>5000</v>
      </c>
      <c r="E16" s="127">
        <f t="shared" ref="E16:E42" si="2">D16-C16</f>
        <v>-25000</v>
      </c>
      <c r="F16" s="128">
        <f t="shared" ref="F16:F17" si="3">D16/C16</f>
        <v>0.16666666666666666</v>
      </c>
      <c r="G16" s="129" t="s">
        <v>91</v>
      </c>
    </row>
    <row r="17" spans="1:7" ht="18" customHeight="1" thickBot="1">
      <c r="A17" s="131"/>
      <c r="B17" s="132" t="s">
        <v>92</v>
      </c>
      <c r="C17" s="133">
        <v>35000</v>
      </c>
      <c r="D17" s="189">
        <f>SUMIF(出納帳!$E$3:$E$70,B17,出納帳!$H$3:$H$70)</f>
        <v>25500</v>
      </c>
      <c r="E17" s="134">
        <f t="shared" si="2"/>
        <v>-9500</v>
      </c>
      <c r="F17" s="135">
        <f t="shared" si="3"/>
        <v>0.72857142857142854</v>
      </c>
      <c r="G17" s="136" t="s">
        <v>93</v>
      </c>
    </row>
    <row r="18" spans="1:7" ht="18" customHeight="1" thickBot="1">
      <c r="A18" s="117" t="s">
        <v>94</v>
      </c>
      <c r="B18" s="118"/>
      <c r="C18" s="119">
        <f>SUM(C19:C20)</f>
        <v>195000</v>
      </c>
      <c r="D18" s="119">
        <f>SUM(D19:D20)</f>
        <v>157921</v>
      </c>
      <c r="E18" s="120">
        <f t="shared" si="2"/>
        <v>-37079</v>
      </c>
      <c r="F18" s="121">
        <f>D18/C18</f>
        <v>0.8098512820512821</v>
      </c>
      <c r="G18" s="122"/>
    </row>
    <row r="19" spans="1:7" ht="18" customHeight="1">
      <c r="A19" s="123"/>
      <c r="B19" s="124" t="s">
        <v>95</v>
      </c>
      <c r="C19" s="137">
        <v>35000</v>
      </c>
      <c r="D19" s="188">
        <f>SUMIF(出納帳!$E$3:$E$70,B19,出納帳!$H$3:$H$70)</f>
        <v>6721</v>
      </c>
      <c r="E19" s="127">
        <f t="shared" si="2"/>
        <v>-28279</v>
      </c>
      <c r="F19" s="128">
        <f t="shared" ref="F19:F42" si="4">D19/C19</f>
        <v>0.19202857142857144</v>
      </c>
      <c r="G19" s="139" t="s">
        <v>96</v>
      </c>
    </row>
    <row r="20" spans="1:7" ht="18" customHeight="1" thickBot="1">
      <c r="A20" s="140"/>
      <c r="B20" s="105" t="s">
        <v>56</v>
      </c>
      <c r="C20" s="133">
        <v>160000</v>
      </c>
      <c r="D20" s="189">
        <f>SUMIF(出納帳!$E$3:$E$70,B20,出納帳!$H$3:$H$70)</f>
        <v>151200</v>
      </c>
      <c r="E20" s="134">
        <f t="shared" si="2"/>
        <v>-8800</v>
      </c>
      <c r="F20" s="135">
        <f t="shared" si="4"/>
        <v>0.94499999999999995</v>
      </c>
      <c r="G20" s="136" t="s">
        <v>97</v>
      </c>
    </row>
    <row r="21" spans="1:7" ht="18" customHeight="1" thickBot="1">
      <c r="A21" s="141" t="s">
        <v>41</v>
      </c>
      <c r="B21" s="142"/>
      <c r="C21" s="143">
        <f>SUM(C22:C24)</f>
        <v>80000</v>
      </c>
      <c r="D21" s="119">
        <f t="shared" ref="D21" si="5">SUM(D22:D24)</f>
        <v>39000</v>
      </c>
      <c r="E21" s="120">
        <f t="shared" si="2"/>
        <v>-41000</v>
      </c>
      <c r="F21" s="121">
        <f t="shared" si="4"/>
        <v>0.48749999999999999</v>
      </c>
      <c r="G21" s="136"/>
    </row>
    <row r="22" spans="1:7" ht="18" customHeight="1">
      <c r="A22" s="123"/>
      <c r="B22" s="124" t="s">
        <v>132</v>
      </c>
      <c r="C22" s="137">
        <v>40000</v>
      </c>
      <c r="D22" s="188">
        <f>SUMIF(出納帳!$E$3:$E$70,B22,出納帳!$H$3:$H$70)</f>
        <v>31000</v>
      </c>
      <c r="E22" s="127">
        <f t="shared" si="2"/>
        <v>-9000</v>
      </c>
      <c r="F22" s="128">
        <f t="shared" si="4"/>
        <v>0.77500000000000002</v>
      </c>
      <c r="G22" s="139" t="s">
        <v>98</v>
      </c>
    </row>
    <row r="23" spans="1:7" ht="18" customHeight="1">
      <c r="A23" s="144"/>
      <c r="B23" s="145" t="s">
        <v>133</v>
      </c>
      <c r="C23" s="138">
        <v>3000</v>
      </c>
      <c r="D23" s="178">
        <f>SUMIF(出納帳!$E$3:$E$70,B23,出納帳!$H$3:$H$70)</f>
        <v>3000</v>
      </c>
      <c r="E23" s="146">
        <f t="shared" si="2"/>
        <v>0</v>
      </c>
      <c r="F23" s="147">
        <f t="shared" si="4"/>
        <v>1</v>
      </c>
      <c r="G23" s="139" t="s">
        <v>99</v>
      </c>
    </row>
    <row r="24" spans="1:7" ht="18" customHeight="1" thickBot="1">
      <c r="A24" s="140"/>
      <c r="B24" s="105" t="s">
        <v>63</v>
      </c>
      <c r="C24" s="133">
        <v>37000</v>
      </c>
      <c r="D24" s="189">
        <f>SUMIF(出納帳!$E$3:$E$70,B24,出納帳!$H$3:$H$70)</f>
        <v>5000</v>
      </c>
      <c r="E24" s="134">
        <f t="shared" si="2"/>
        <v>-32000</v>
      </c>
      <c r="F24" s="135">
        <f t="shared" si="4"/>
        <v>0.13513513513513514</v>
      </c>
      <c r="G24" s="136" t="s">
        <v>100</v>
      </c>
    </row>
    <row r="25" spans="1:7" ht="18" customHeight="1" thickBot="1">
      <c r="A25" s="141" t="s">
        <v>101</v>
      </c>
      <c r="B25" s="142"/>
      <c r="C25" s="143">
        <f>SUM(C26:C29)</f>
        <v>108000</v>
      </c>
      <c r="D25" s="119">
        <f t="shared" ref="D25" si="6">SUM(D26:D29)</f>
        <v>73500</v>
      </c>
      <c r="E25" s="120">
        <f t="shared" si="2"/>
        <v>-34500</v>
      </c>
      <c r="F25" s="121">
        <f t="shared" si="4"/>
        <v>0.68055555555555558</v>
      </c>
      <c r="G25" s="136"/>
    </row>
    <row r="26" spans="1:7" ht="18" customHeight="1">
      <c r="A26" s="123"/>
      <c r="B26" s="124" t="s">
        <v>102</v>
      </c>
      <c r="C26" s="137">
        <v>20000</v>
      </c>
      <c r="D26" s="188">
        <f>SUMIF(出納帳!$E$3:$E$70,B26,出納帳!$H$3:$H$70)</f>
        <v>0</v>
      </c>
      <c r="E26" s="127">
        <f t="shared" si="2"/>
        <v>-20000</v>
      </c>
      <c r="F26" s="128">
        <f t="shared" si="4"/>
        <v>0</v>
      </c>
      <c r="G26" s="148" t="s">
        <v>103</v>
      </c>
    </row>
    <row r="27" spans="1:7" ht="18" customHeight="1">
      <c r="A27" s="144"/>
      <c r="B27" s="145" t="s">
        <v>59</v>
      </c>
      <c r="C27" s="138">
        <v>38000</v>
      </c>
      <c r="D27" s="178">
        <f>SUMIF(出納帳!$E$3:$E$70,B27,出納帳!$H$3:$H$70)</f>
        <v>25000</v>
      </c>
      <c r="E27" s="146">
        <f t="shared" si="2"/>
        <v>-13000</v>
      </c>
      <c r="F27" s="147">
        <f t="shared" si="4"/>
        <v>0.65789473684210531</v>
      </c>
      <c r="G27" s="139" t="s">
        <v>104</v>
      </c>
    </row>
    <row r="28" spans="1:7" ht="18" customHeight="1">
      <c r="A28" s="144"/>
      <c r="B28" s="149" t="s">
        <v>58</v>
      </c>
      <c r="C28" s="138">
        <v>20000</v>
      </c>
      <c r="D28" s="178">
        <f>SUMIF(出納帳!$E$3:$E$70,B28,出納帳!$H$3:$H$70)</f>
        <v>18500</v>
      </c>
      <c r="E28" s="146">
        <f t="shared" si="2"/>
        <v>-1500</v>
      </c>
      <c r="F28" s="147">
        <f t="shared" si="4"/>
        <v>0.92500000000000004</v>
      </c>
      <c r="G28" s="139" t="s">
        <v>105</v>
      </c>
    </row>
    <row r="29" spans="1:7" ht="18" customHeight="1" thickBot="1">
      <c r="A29" s="140"/>
      <c r="B29" s="105" t="s">
        <v>106</v>
      </c>
      <c r="C29" s="133">
        <v>30000</v>
      </c>
      <c r="D29" s="189">
        <f>SUMIF(出納帳!$E$3:$E$70,B29,出納帳!$H$3:$H$70)</f>
        <v>30000</v>
      </c>
      <c r="E29" s="134">
        <f t="shared" si="2"/>
        <v>0</v>
      </c>
      <c r="F29" s="135">
        <f t="shared" si="4"/>
        <v>1</v>
      </c>
      <c r="G29" s="136" t="s">
        <v>107</v>
      </c>
    </row>
    <row r="30" spans="1:7" ht="18" customHeight="1" thickBot="1">
      <c r="A30" s="114" t="s">
        <v>108</v>
      </c>
      <c r="B30" s="150"/>
      <c r="C30" s="143">
        <f>SUM(C31:C33)</f>
        <v>30000</v>
      </c>
      <c r="D30" s="119">
        <f t="shared" ref="D30" si="7">SUM(D31:D33)</f>
        <v>16000</v>
      </c>
      <c r="E30" s="120">
        <f t="shared" si="2"/>
        <v>-14000</v>
      </c>
      <c r="F30" s="121">
        <f t="shared" si="4"/>
        <v>0.53333333333333333</v>
      </c>
      <c r="G30" s="136"/>
    </row>
    <row r="31" spans="1:7" ht="18" customHeight="1">
      <c r="A31" s="123"/>
      <c r="B31" s="124" t="s">
        <v>69</v>
      </c>
      <c r="C31" s="137">
        <v>10000</v>
      </c>
      <c r="D31" s="188">
        <f>SUMIF(出納帳!$E$3:$E$70,B31,出納帳!$H$3:$H$70)</f>
        <v>3000</v>
      </c>
      <c r="E31" s="127">
        <f t="shared" si="2"/>
        <v>-7000</v>
      </c>
      <c r="F31" s="128">
        <f t="shared" si="4"/>
        <v>0.3</v>
      </c>
      <c r="G31" s="148" t="s">
        <v>109</v>
      </c>
    </row>
    <row r="32" spans="1:7" ht="18" customHeight="1">
      <c r="A32" s="144"/>
      <c r="B32" s="149" t="s">
        <v>39</v>
      </c>
      <c r="C32" s="138">
        <v>15000</v>
      </c>
      <c r="D32" s="178">
        <f>SUMIF(出納帳!$E$3:$E$70,B32,出納帳!$H$3:$H$70)</f>
        <v>13000</v>
      </c>
      <c r="E32" s="146">
        <f t="shared" si="2"/>
        <v>-2000</v>
      </c>
      <c r="F32" s="147">
        <f t="shared" si="4"/>
        <v>0.8666666666666667</v>
      </c>
      <c r="G32" s="139" t="s">
        <v>110</v>
      </c>
    </row>
    <row r="33" spans="1:8" ht="18" customHeight="1" thickBot="1">
      <c r="A33" s="140"/>
      <c r="B33" s="105" t="s">
        <v>70</v>
      </c>
      <c r="C33" s="133">
        <v>5000</v>
      </c>
      <c r="D33" s="189">
        <f>SUMIF(出納帳!$E$3:$E$70,B33,出納帳!$H$3:$H$70)</f>
        <v>0</v>
      </c>
      <c r="E33" s="134">
        <f t="shared" si="2"/>
        <v>-5000</v>
      </c>
      <c r="F33" s="135">
        <f t="shared" si="4"/>
        <v>0</v>
      </c>
      <c r="G33" s="136" t="s">
        <v>111</v>
      </c>
    </row>
    <row r="34" spans="1:8" ht="18" customHeight="1" thickBot="1">
      <c r="A34" s="114" t="s">
        <v>44</v>
      </c>
      <c r="B34" s="150"/>
      <c r="C34" s="119">
        <f>SUM(C35:C40)</f>
        <v>185000</v>
      </c>
      <c r="D34" s="119">
        <f t="shared" ref="D34" si="8">SUM(D35:D40)</f>
        <v>28395</v>
      </c>
      <c r="E34" s="120">
        <f t="shared" si="2"/>
        <v>-156605</v>
      </c>
      <c r="F34" s="121">
        <f t="shared" si="4"/>
        <v>0.1534864864864865</v>
      </c>
      <c r="G34" s="136"/>
    </row>
    <row r="35" spans="1:8" ht="18" customHeight="1">
      <c r="A35" s="123"/>
      <c r="B35" s="151" t="s">
        <v>135</v>
      </c>
      <c r="C35" s="137">
        <v>15000</v>
      </c>
      <c r="D35" s="188">
        <f>SUMIF(出納帳!$E$3:$E$70,B35,出納帳!$H$3:$H$70)</f>
        <v>20000</v>
      </c>
      <c r="E35" s="127">
        <f t="shared" si="2"/>
        <v>5000</v>
      </c>
      <c r="F35" s="128">
        <f t="shared" si="4"/>
        <v>1.3333333333333333</v>
      </c>
      <c r="G35" s="148" t="s">
        <v>112</v>
      </c>
    </row>
    <row r="36" spans="1:8" ht="18" customHeight="1">
      <c r="A36" s="144"/>
      <c r="B36" s="149" t="s">
        <v>113</v>
      </c>
      <c r="C36" s="138">
        <v>0</v>
      </c>
      <c r="D36" s="178">
        <f>SUMIF(出納帳!$E$3:$E$70,B36,出納帳!$H$3:$H$70)</f>
        <v>0</v>
      </c>
      <c r="E36" s="146">
        <f t="shared" si="2"/>
        <v>0</v>
      </c>
      <c r="F36" s="147">
        <f>IF(OR(C36=0,D36=0),0,D36/C36)</f>
        <v>0</v>
      </c>
      <c r="G36" s="139" t="s">
        <v>114</v>
      </c>
    </row>
    <row r="37" spans="1:8" ht="18" customHeight="1">
      <c r="A37" s="144"/>
      <c r="B37" s="149" t="s">
        <v>115</v>
      </c>
      <c r="C37" s="138">
        <v>44000</v>
      </c>
      <c r="D37" s="178">
        <f>SUMIF(出納帳!$E$3:$E$70,B37,出納帳!$H$3:$H$70)</f>
        <v>0</v>
      </c>
      <c r="E37" s="146">
        <f t="shared" si="2"/>
        <v>-44000</v>
      </c>
      <c r="F37" s="147">
        <f t="shared" si="4"/>
        <v>0</v>
      </c>
      <c r="G37" s="139" t="s">
        <v>116</v>
      </c>
    </row>
    <row r="38" spans="1:8" ht="18" customHeight="1">
      <c r="A38" s="144"/>
      <c r="B38" s="149" t="s">
        <v>16</v>
      </c>
      <c r="C38" s="138">
        <v>21000</v>
      </c>
      <c r="D38" s="178">
        <f>SUMIF(出納帳!$E$3:$E$70,B38,出納帳!$H$3:$H$70)</f>
        <v>2074</v>
      </c>
      <c r="E38" s="146">
        <f t="shared" si="2"/>
        <v>-18926</v>
      </c>
      <c r="F38" s="147">
        <f t="shared" si="4"/>
        <v>9.8761904761904759E-2</v>
      </c>
      <c r="G38" s="139" t="s">
        <v>117</v>
      </c>
    </row>
    <row r="39" spans="1:8" ht="18" customHeight="1">
      <c r="A39" s="144"/>
      <c r="B39" s="149" t="s">
        <v>45</v>
      </c>
      <c r="C39" s="138">
        <v>45000</v>
      </c>
      <c r="D39" s="178">
        <f>SUMIF(出納帳!$E$3:$E$70,B39,出納帳!$H$3:$H$70)</f>
        <v>3200</v>
      </c>
      <c r="E39" s="146">
        <f t="shared" si="2"/>
        <v>-41800</v>
      </c>
      <c r="F39" s="147">
        <f t="shared" si="4"/>
        <v>7.1111111111111111E-2</v>
      </c>
      <c r="G39" s="139" t="s">
        <v>118</v>
      </c>
    </row>
    <row r="40" spans="1:8" ht="18" customHeight="1" thickBot="1">
      <c r="A40" s="140"/>
      <c r="B40" s="105" t="s">
        <v>119</v>
      </c>
      <c r="C40" s="126">
        <v>60000</v>
      </c>
      <c r="D40" s="189">
        <f>SUMIF(出納帳!$E$3:$E$70,B40,出納帳!$H$3:$H$70)</f>
        <v>3121</v>
      </c>
      <c r="E40" s="134">
        <f t="shared" si="2"/>
        <v>-56879</v>
      </c>
      <c r="F40" s="135">
        <f t="shared" si="4"/>
        <v>5.2016666666666669E-2</v>
      </c>
      <c r="G40" s="152" t="s">
        <v>120</v>
      </c>
    </row>
    <row r="41" spans="1:8" ht="18" customHeight="1" thickBot="1">
      <c r="A41" s="98" t="s">
        <v>21</v>
      </c>
      <c r="B41" s="99"/>
      <c r="C41" s="153">
        <v>54800</v>
      </c>
      <c r="D41" s="100">
        <f>SUMIF(出納帳!$E$3:$E$70,A41,出納帳!$H$3:$H$70)</f>
        <v>5000</v>
      </c>
      <c r="E41" s="154">
        <f t="shared" si="2"/>
        <v>-49800</v>
      </c>
      <c r="F41" s="102">
        <f t="shared" si="4"/>
        <v>9.1240875912408759E-2</v>
      </c>
      <c r="G41" s="103"/>
    </row>
    <row r="42" spans="1:8" ht="20.3" customHeight="1" thickTop="1" thickBot="1">
      <c r="A42" s="104" t="s">
        <v>87</v>
      </c>
      <c r="B42" s="105"/>
      <c r="C42" s="155">
        <f>SUM(C15,C18,C21,C25,C30,C34,C41)</f>
        <v>717800</v>
      </c>
      <c r="D42" s="155">
        <f>SUM(D15,D18,D21,D25,D30,D34,D41)</f>
        <v>350316</v>
      </c>
      <c r="E42" s="156">
        <f t="shared" si="2"/>
        <v>-367484</v>
      </c>
      <c r="F42" s="108">
        <f t="shared" si="4"/>
        <v>0.48804123711340208</v>
      </c>
      <c r="G42" s="157"/>
    </row>
    <row r="43" spans="1:8" ht="11.15" customHeight="1"/>
    <row r="44" spans="1:8" ht="17.2" customHeight="1">
      <c r="A44" s="205" t="s">
        <v>121</v>
      </c>
      <c r="B44" s="205"/>
      <c r="C44" s="158">
        <f>D11</f>
        <v>658000</v>
      </c>
      <c r="G44" s="159"/>
    </row>
    <row r="45" spans="1:8" ht="13.1" customHeight="1">
      <c r="B45" s="160"/>
      <c r="C45" s="158"/>
      <c r="E45" s="161"/>
      <c r="G45" s="160"/>
    </row>
    <row r="46" spans="1:8" ht="17.2" customHeight="1">
      <c r="A46" s="205" t="s">
        <v>122</v>
      </c>
      <c r="B46" s="205"/>
      <c r="C46" s="162">
        <f>D42</f>
        <v>350316</v>
      </c>
      <c r="E46" s="163" t="s">
        <v>153</v>
      </c>
      <c r="G46" s="158"/>
      <c r="H46" s="78"/>
    </row>
    <row r="47" spans="1:8" ht="13.1" customHeight="1">
      <c r="B47" s="164"/>
      <c r="C47" s="158"/>
      <c r="G47" s="158"/>
      <c r="H47" s="78"/>
    </row>
    <row r="48" spans="1:8" ht="17.2" customHeight="1">
      <c r="A48" s="205" t="s">
        <v>123</v>
      </c>
      <c r="B48" s="205"/>
      <c r="C48" s="158">
        <f>C44-C46</f>
        <v>307684</v>
      </c>
      <c r="E48" s="161" t="s">
        <v>154</v>
      </c>
      <c r="G48" s="158"/>
      <c r="H48" s="78"/>
    </row>
  </sheetData>
  <mergeCells count="3">
    <mergeCell ref="A44:B44"/>
    <mergeCell ref="A46:B46"/>
    <mergeCell ref="A48:B48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3" sqref="B3"/>
    </sheetView>
  </sheetViews>
  <sheetFormatPr defaultRowHeight="13.1"/>
  <cols>
    <col min="1" max="1" width="11.33203125" style="77" customWidth="1"/>
    <col min="2" max="2" width="14.21875" style="77" customWidth="1"/>
    <col min="3" max="3" width="12.109375" style="77" hidden="1" customWidth="1"/>
    <col min="4" max="5" width="12.109375" style="77" customWidth="1"/>
    <col min="6" max="6" width="31.33203125" style="77" customWidth="1"/>
    <col min="7" max="16384" width="8.88671875" style="77"/>
  </cols>
  <sheetData>
    <row r="1" spans="1:6" ht="17.7" customHeight="1"/>
    <row r="2" spans="1:6" ht="17.7" customHeight="1">
      <c r="B2" s="80" t="s">
        <v>165</v>
      </c>
      <c r="C2" s="81"/>
      <c r="D2" s="81"/>
      <c r="E2" s="81"/>
      <c r="F2" s="83"/>
    </row>
    <row r="3" spans="1:6" ht="17.7" customHeight="1">
      <c r="B3" s="80"/>
      <c r="C3" s="78"/>
      <c r="D3" s="78"/>
      <c r="E3" s="78"/>
    </row>
    <row r="4" spans="1:6" ht="17.7" customHeight="1" thickBot="1">
      <c r="A4" s="80" t="s">
        <v>74</v>
      </c>
      <c r="C4" s="78"/>
      <c r="D4" s="78"/>
      <c r="E4" s="78"/>
      <c r="F4" s="190" t="s">
        <v>163</v>
      </c>
    </row>
    <row r="5" spans="1:6" ht="17.7" customHeight="1" thickBot="1">
      <c r="A5" s="85" t="s">
        <v>75</v>
      </c>
      <c r="B5" s="86" t="s">
        <v>76</v>
      </c>
      <c r="C5" s="191" t="s">
        <v>125</v>
      </c>
      <c r="D5" s="192" t="s">
        <v>126</v>
      </c>
      <c r="E5" s="191" t="s">
        <v>125</v>
      </c>
      <c r="F5" s="194" t="s">
        <v>81</v>
      </c>
    </row>
    <row r="6" spans="1:6" ht="17.7" customHeight="1" thickBot="1">
      <c r="A6" s="91" t="s">
        <v>23</v>
      </c>
      <c r="B6" s="92"/>
      <c r="C6" s="93">
        <v>406000</v>
      </c>
      <c r="D6" s="93">
        <f>決算書!D6</f>
        <v>378000</v>
      </c>
      <c r="E6" s="93"/>
      <c r="F6" s="96" t="s">
        <v>24</v>
      </c>
    </row>
    <row r="7" spans="1:6" ht="17.7" customHeight="1" thickBot="1">
      <c r="A7" s="91" t="s">
        <v>27</v>
      </c>
      <c r="B7" s="92"/>
      <c r="C7" s="93">
        <v>45000</v>
      </c>
      <c r="D7" s="93">
        <f>決算書!D7</f>
        <v>70000</v>
      </c>
      <c r="E7" s="93"/>
      <c r="F7" s="96" t="s">
        <v>82</v>
      </c>
    </row>
    <row r="8" spans="1:6" ht="17.7" customHeight="1" thickBot="1">
      <c r="A8" s="91" t="s">
        <v>83</v>
      </c>
      <c r="B8" s="92"/>
      <c r="C8" s="93">
        <v>26000</v>
      </c>
      <c r="D8" s="93">
        <f>決算書!D8</f>
        <v>10000</v>
      </c>
      <c r="E8" s="93"/>
      <c r="F8" s="195" t="s">
        <v>84</v>
      </c>
    </row>
    <row r="9" spans="1:6" ht="17.7" customHeight="1" thickBot="1">
      <c r="A9" s="91" t="s">
        <v>31</v>
      </c>
      <c r="B9" s="92"/>
      <c r="C9" s="93">
        <v>495</v>
      </c>
      <c r="D9" s="93">
        <f>決算書!D9</f>
        <v>0</v>
      </c>
      <c r="E9" s="93"/>
      <c r="F9" s="96" t="s">
        <v>85</v>
      </c>
    </row>
    <row r="10" spans="1:6" ht="17.7" customHeight="1" thickBot="1">
      <c r="A10" s="98" t="s">
        <v>12</v>
      </c>
      <c r="B10" s="99"/>
      <c r="C10" s="100">
        <v>148505</v>
      </c>
      <c r="D10" s="100">
        <f>決算書!D10</f>
        <v>200000</v>
      </c>
      <c r="E10" s="100"/>
      <c r="F10" s="103" t="s">
        <v>86</v>
      </c>
    </row>
    <row r="11" spans="1:6" ht="17.7" customHeight="1" thickTop="1" thickBot="1">
      <c r="A11" s="104" t="s">
        <v>87</v>
      </c>
      <c r="B11" s="105"/>
      <c r="C11" s="106">
        <f>SUM(C6:C10)</f>
        <v>626000</v>
      </c>
      <c r="D11" s="106">
        <f>SUM(D6:D10)</f>
        <v>658000</v>
      </c>
      <c r="E11" s="106">
        <f>SUM(E6:E10)</f>
        <v>0</v>
      </c>
      <c r="F11" s="157"/>
    </row>
    <row r="12" spans="1:6" ht="17.7" customHeight="1">
      <c r="C12" s="78"/>
      <c r="D12" s="78"/>
      <c r="E12" s="78"/>
    </row>
    <row r="13" spans="1:6" ht="17.7" customHeight="1" thickBot="1">
      <c r="A13" s="110" t="s">
        <v>88</v>
      </c>
      <c r="B13" s="111"/>
      <c r="C13" s="112"/>
      <c r="D13" s="112"/>
      <c r="E13" s="112"/>
      <c r="F13" s="111"/>
    </row>
    <row r="14" spans="1:6" ht="17.7" customHeight="1" thickBot="1">
      <c r="A14" s="114" t="s">
        <v>75</v>
      </c>
      <c r="B14" s="115" t="s">
        <v>76</v>
      </c>
      <c r="C14" s="193" t="s">
        <v>125</v>
      </c>
      <c r="D14" s="196" t="s">
        <v>126</v>
      </c>
      <c r="E14" s="193" t="s">
        <v>125</v>
      </c>
      <c r="F14" s="197" t="s">
        <v>81</v>
      </c>
    </row>
    <row r="15" spans="1:6" ht="17.7" customHeight="1" thickBot="1">
      <c r="A15" s="117" t="s">
        <v>89</v>
      </c>
      <c r="B15" s="118"/>
      <c r="C15" s="119">
        <f>SUM(C16:C17)</f>
        <v>65000</v>
      </c>
      <c r="D15" s="196">
        <f>SUM(D16:D17)</f>
        <v>30500</v>
      </c>
      <c r="E15" s="119">
        <f>SUM(E16:E17)</f>
        <v>0</v>
      </c>
      <c r="F15" s="122"/>
    </row>
    <row r="16" spans="1:6" ht="17.7" customHeight="1">
      <c r="A16" s="123"/>
      <c r="B16" s="124" t="s">
        <v>90</v>
      </c>
      <c r="C16" s="138">
        <v>30000</v>
      </c>
      <c r="D16" s="138">
        <f>決算書!D16</f>
        <v>5000</v>
      </c>
      <c r="E16" s="125"/>
      <c r="F16" s="139" t="s">
        <v>91</v>
      </c>
    </row>
    <row r="17" spans="1:6" ht="17.7" customHeight="1" thickBot="1">
      <c r="A17" s="140"/>
      <c r="B17" s="105" t="s">
        <v>92</v>
      </c>
      <c r="C17" s="133">
        <v>35000</v>
      </c>
      <c r="D17" s="133">
        <f>決算書!D17</f>
        <v>25500</v>
      </c>
      <c r="E17" s="133"/>
      <c r="F17" s="136" t="s">
        <v>92</v>
      </c>
    </row>
    <row r="18" spans="1:6" ht="17.7" customHeight="1" thickBot="1">
      <c r="A18" s="117" t="s">
        <v>94</v>
      </c>
      <c r="B18" s="118"/>
      <c r="C18" s="119">
        <f>SUM(C19:C20)</f>
        <v>105000</v>
      </c>
      <c r="D18" s="119">
        <f>SUM(D19:D20)</f>
        <v>157921</v>
      </c>
      <c r="E18" s="119">
        <f>SUM(E19:E20)</f>
        <v>0</v>
      </c>
      <c r="F18" s="122"/>
    </row>
    <row r="19" spans="1:6" ht="17.7" customHeight="1">
      <c r="A19" s="123"/>
      <c r="B19" s="124" t="s">
        <v>95</v>
      </c>
      <c r="C19" s="138">
        <v>35000</v>
      </c>
      <c r="D19" s="138">
        <f>決算書!D19</f>
        <v>6721</v>
      </c>
      <c r="E19" s="137"/>
      <c r="F19" s="139" t="s">
        <v>96</v>
      </c>
    </row>
    <row r="20" spans="1:6" ht="17.7" customHeight="1" thickBot="1">
      <c r="A20" s="140"/>
      <c r="B20" s="105" t="s">
        <v>56</v>
      </c>
      <c r="C20" s="133">
        <v>70000</v>
      </c>
      <c r="D20" s="133">
        <f>決算書!D20</f>
        <v>151200</v>
      </c>
      <c r="E20" s="133"/>
      <c r="F20" s="136" t="s">
        <v>127</v>
      </c>
    </row>
    <row r="21" spans="1:6" ht="17.7" customHeight="1" thickBot="1">
      <c r="A21" s="91" t="s">
        <v>41</v>
      </c>
      <c r="B21" s="198"/>
      <c r="C21" s="143">
        <f>SUM(C22:C24)</f>
        <v>93000</v>
      </c>
      <c r="D21" s="119">
        <f t="shared" ref="D21:E21" si="0">SUM(D22:D24)</f>
        <v>39000</v>
      </c>
      <c r="E21" s="119">
        <f t="shared" si="0"/>
        <v>0</v>
      </c>
      <c r="F21" s="136"/>
    </row>
    <row r="22" spans="1:6" ht="17.7" customHeight="1">
      <c r="A22" s="123"/>
      <c r="B22" s="124" t="s">
        <v>132</v>
      </c>
      <c r="C22" s="138">
        <v>40000</v>
      </c>
      <c r="D22" s="138">
        <f>決算書!D22</f>
        <v>31000</v>
      </c>
      <c r="E22" s="137"/>
      <c r="F22" s="139" t="s">
        <v>98</v>
      </c>
    </row>
    <row r="23" spans="1:6" ht="17.7" customHeight="1">
      <c r="A23" s="144"/>
      <c r="B23" s="145" t="s">
        <v>133</v>
      </c>
      <c r="C23" s="138">
        <v>3000</v>
      </c>
      <c r="D23" s="138">
        <f>決算書!D23</f>
        <v>3000</v>
      </c>
      <c r="E23" s="138"/>
      <c r="F23" s="139" t="s">
        <v>99</v>
      </c>
    </row>
    <row r="24" spans="1:6" ht="17.7" customHeight="1" thickBot="1">
      <c r="A24" s="140"/>
      <c r="B24" s="105" t="s">
        <v>63</v>
      </c>
      <c r="C24" s="133">
        <v>50000</v>
      </c>
      <c r="D24" s="133">
        <f>決算書!D24</f>
        <v>5000</v>
      </c>
      <c r="E24" s="133"/>
      <c r="F24" s="136" t="s">
        <v>100</v>
      </c>
    </row>
    <row r="25" spans="1:6" ht="17.7" customHeight="1" thickBot="1">
      <c r="A25" s="141" t="s">
        <v>101</v>
      </c>
      <c r="B25" s="142"/>
      <c r="C25" s="143">
        <f>SUM(C26:C29)</f>
        <v>108000</v>
      </c>
      <c r="D25" s="119">
        <f t="shared" ref="D25:E25" si="1">SUM(D26:D29)</f>
        <v>73500</v>
      </c>
      <c r="E25" s="119">
        <f t="shared" si="1"/>
        <v>0</v>
      </c>
      <c r="F25" s="136"/>
    </row>
    <row r="26" spans="1:6" ht="17.7" customHeight="1">
      <c r="A26" s="123"/>
      <c r="B26" s="124" t="s">
        <v>102</v>
      </c>
      <c r="C26" s="138">
        <v>20000</v>
      </c>
      <c r="D26" s="138">
        <f>決算書!D26</f>
        <v>0</v>
      </c>
      <c r="E26" s="137"/>
      <c r="F26" s="148" t="s">
        <v>162</v>
      </c>
    </row>
    <row r="27" spans="1:6" ht="17.7" customHeight="1">
      <c r="A27" s="144"/>
      <c r="B27" s="145" t="s">
        <v>59</v>
      </c>
      <c r="C27" s="138">
        <v>38000</v>
      </c>
      <c r="D27" s="138">
        <f>決算書!D27</f>
        <v>25000</v>
      </c>
      <c r="E27" s="138"/>
      <c r="F27" s="139" t="s">
        <v>104</v>
      </c>
    </row>
    <row r="28" spans="1:6" ht="17.7" customHeight="1">
      <c r="A28" s="144"/>
      <c r="B28" s="149" t="s">
        <v>58</v>
      </c>
      <c r="C28" s="138">
        <v>20000</v>
      </c>
      <c r="D28" s="138">
        <f>決算書!D28</f>
        <v>18500</v>
      </c>
      <c r="E28" s="138"/>
      <c r="F28" s="139" t="s">
        <v>105</v>
      </c>
    </row>
    <row r="29" spans="1:6" ht="17.7" customHeight="1" thickBot="1">
      <c r="A29" s="140"/>
      <c r="B29" s="105" t="s">
        <v>106</v>
      </c>
      <c r="C29" s="133">
        <v>30000</v>
      </c>
      <c r="D29" s="133">
        <f>決算書!D29</f>
        <v>30000</v>
      </c>
      <c r="E29" s="133"/>
      <c r="F29" s="136" t="s">
        <v>128</v>
      </c>
    </row>
    <row r="30" spans="1:6" ht="17.7" customHeight="1" thickBot="1">
      <c r="A30" s="114" t="s">
        <v>108</v>
      </c>
      <c r="B30" s="150"/>
      <c r="C30" s="143">
        <f>SUM(C31:C33)</f>
        <v>20000</v>
      </c>
      <c r="D30" s="119">
        <f t="shared" ref="D30:E30" si="2">SUM(D31:D33)</f>
        <v>16000</v>
      </c>
      <c r="E30" s="119">
        <f t="shared" si="2"/>
        <v>0</v>
      </c>
      <c r="F30" s="136"/>
    </row>
    <row r="31" spans="1:6" ht="17.7" customHeight="1">
      <c r="A31" s="123"/>
      <c r="B31" s="124" t="s">
        <v>69</v>
      </c>
      <c r="C31" s="138">
        <v>10000</v>
      </c>
      <c r="D31" s="138">
        <f>決算書!D31</f>
        <v>3000</v>
      </c>
      <c r="E31" s="137"/>
      <c r="F31" s="148" t="s">
        <v>69</v>
      </c>
    </row>
    <row r="32" spans="1:6" ht="17.7" customHeight="1">
      <c r="A32" s="144"/>
      <c r="B32" s="149" t="s">
        <v>39</v>
      </c>
      <c r="C32" s="138">
        <v>10000</v>
      </c>
      <c r="D32" s="138">
        <f>決算書!D32</f>
        <v>13000</v>
      </c>
      <c r="E32" s="138"/>
      <c r="F32" s="139" t="s">
        <v>161</v>
      </c>
    </row>
    <row r="33" spans="1:7" ht="17.7" customHeight="1" thickBot="1">
      <c r="A33" s="140"/>
      <c r="B33" s="105" t="s">
        <v>70</v>
      </c>
      <c r="C33" s="133"/>
      <c r="D33" s="133">
        <f>決算書!D33</f>
        <v>0</v>
      </c>
      <c r="E33" s="126"/>
      <c r="F33" s="136" t="s">
        <v>111</v>
      </c>
    </row>
    <row r="34" spans="1:7" ht="17.7" customHeight="1" thickBot="1">
      <c r="A34" s="114" t="s">
        <v>44</v>
      </c>
      <c r="B34" s="150"/>
      <c r="C34" s="119">
        <f>SUM(C35:C40)</f>
        <v>185000</v>
      </c>
      <c r="D34" s="119">
        <f t="shared" ref="D34:E34" si="3">SUM(D35:D40)</f>
        <v>28395</v>
      </c>
      <c r="E34" s="196">
        <f t="shared" si="3"/>
        <v>0</v>
      </c>
      <c r="F34" s="136"/>
    </row>
    <row r="35" spans="1:7" ht="17.7" customHeight="1">
      <c r="A35" s="123"/>
      <c r="B35" s="151" t="s">
        <v>135</v>
      </c>
      <c r="C35" s="138">
        <v>15000</v>
      </c>
      <c r="D35" s="138">
        <f>決算書!D35</f>
        <v>20000</v>
      </c>
      <c r="E35" s="137"/>
      <c r="F35" s="148" t="s">
        <v>160</v>
      </c>
    </row>
    <row r="36" spans="1:7" ht="17.7" customHeight="1">
      <c r="A36" s="144"/>
      <c r="B36" s="149" t="s">
        <v>113</v>
      </c>
      <c r="C36" s="138"/>
      <c r="D36" s="138">
        <f>決算書!D36</f>
        <v>0</v>
      </c>
      <c r="E36" s="138"/>
      <c r="F36" s="139"/>
    </row>
    <row r="37" spans="1:7" ht="17.7" customHeight="1">
      <c r="A37" s="144"/>
      <c r="B37" s="149" t="s">
        <v>115</v>
      </c>
      <c r="C37" s="138">
        <v>44000</v>
      </c>
      <c r="D37" s="138">
        <f>決算書!D37</f>
        <v>0</v>
      </c>
      <c r="E37" s="138"/>
      <c r="F37" s="139" t="s">
        <v>116</v>
      </c>
    </row>
    <row r="38" spans="1:7" ht="17.7" customHeight="1">
      <c r="A38" s="144"/>
      <c r="B38" s="149" t="s">
        <v>16</v>
      </c>
      <c r="C38" s="138">
        <v>16000</v>
      </c>
      <c r="D38" s="138">
        <f>決算書!D38</f>
        <v>2074</v>
      </c>
      <c r="E38" s="138"/>
      <c r="F38" s="139" t="s">
        <v>117</v>
      </c>
    </row>
    <row r="39" spans="1:7" ht="17.7" customHeight="1">
      <c r="A39" s="144"/>
      <c r="B39" s="149" t="s">
        <v>45</v>
      </c>
      <c r="C39" s="138">
        <v>45000</v>
      </c>
      <c r="D39" s="138">
        <f>決算書!D39</f>
        <v>3200</v>
      </c>
      <c r="E39" s="138"/>
      <c r="F39" s="139" t="s">
        <v>118</v>
      </c>
    </row>
    <row r="40" spans="1:7" ht="17.7" customHeight="1" thickBot="1">
      <c r="A40" s="140"/>
      <c r="B40" s="105" t="s">
        <v>119</v>
      </c>
      <c r="C40" s="133">
        <v>65000</v>
      </c>
      <c r="D40" s="126">
        <f>決算書!D40</f>
        <v>3121</v>
      </c>
      <c r="E40" s="126"/>
      <c r="F40" s="199" t="s">
        <v>120</v>
      </c>
    </row>
    <row r="41" spans="1:7" ht="17.7" customHeight="1" thickBot="1">
      <c r="A41" s="98" t="s">
        <v>21</v>
      </c>
      <c r="B41" s="99"/>
      <c r="C41" s="153">
        <v>50000</v>
      </c>
      <c r="D41" s="202">
        <f>決算書!D41</f>
        <v>5000</v>
      </c>
      <c r="E41" s="153"/>
      <c r="F41" s="103"/>
    </row>
    <row r="42" spans="1:7" ht="17.7" customHeight="1" thickTop="1" thickBot="1">
      <c r="A42" s="104" t="s">
        <v>87</v>
      </c>
      <c r="B42" s="105"/>
      <c r="C42" s="155">
        <f>SUM(C15,C18,C21,C25,C30,C34,C41)</f>
        <v>626000</v>
      </c>
      <c r="D42" s="155">
        <f>SUM(D15,D18,D21,D25,D30,D34,D41)</f>
        <v>350316</v>
      </c>
      <c r="E42" s="155">
        <f>SUM(E15,E18,E21,E25,E30,E34,E41)</f>
        <v>0</v>
      </c>
      <c r="F42" s="157"/>
    </row>
    <row r="43" spans="1:7" ht="17.7" customHeight="1">
      <c r="C43" s="78"/>
      <c r="D43" s="78"/>
      <c r="E43" s="78"/>
    </row>
    <row r="44" spans="1:7" ht="17.7" customHeight="1">
      <c r="B44" s="164"/>
      <c r="C44" s="158"/>
      <c r="D44" s="78"/>
      <c r="E44" s="78"/>
      <c r="F44" s="203" t="s">
        <v>129</v>
      </c>
      <c r="G44" s="200"/>
    </row>
    <row r="45" spans="1:7" ht="17.7" customHeight="1">
      <c r="B45" s="164"/>
      <c r="C45" s="158"/>
      <c r="D45" s="78"/>
      <c r="E45" s="78"/>
      <c r="F45" s="158"/>
      <c r="G45" s="160"/>
    </row>
    <row r="46" spans="1:7" ht="17.7" customHeight="1">
      <c r="B46" s="164"/>
      <c r="C46" s="158"/>
      <c r="D46" s="78"/>
      <c r="E46" s="78"/>
      <c r="F46" s="203" t="s">
        <v>130</v>
      </c>
      <c r="G46" s="200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出納帳</vt:lpstr>
      <vt:lpstr>決算書</vt:lpstr>
      <vt:lpstr>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木村裕一</dc:creator>
  <cp:lastModifiedBy>木村裕一</cp:lastModifiedBy>
  <dcterms:created xsi:type="dcterms:W3CDTF">2019-10-27T00:32:47Z</dcterms:created>
  <dcterms:modified xsi:type="dcterms:W3CDTF">2020-01-27T11:35:20Z</dcterms:modified>
</cp:coreProperties>
</file>